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80" windowHeight="1170"/>
  </bookViews>
  <sheets>
    <sheet name="Смета 10 гр. по ФЕР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'Смета 10 гр. по ФЕР'!$30:$30</definedName>
    <definedName name="_xlnm.Print_Area" localSheetId="0">'Смета 10 гр. по ФЕР'!$A$1:$J$245</definedName>
  </definedNames>
  <calcPr calcId="145621"/>
</workbook>
</file>

<file path=xl/calcChain.xml><?xml version="1.0" encoding="utf-8"?>
<calcChain xmlns="http://schemas.openxmlformats.org/spreadsheetml/2006/main">
  <c r="A231" i="5" l="1"/>
  <c r="I26" i="5"/>
  <c r="I25" i="5"/>
  <c r="H25" i="5" s="1"/>
  <c r="I24" i="5"/>
  <c r="AF231" i="5"/>
  <c r="A227" i="5"/>
  <c r="H224" i="5"/>
  <c r="G224" i="5"/>
  <c r="E224" i="5"/>
  <c r="I223" i="5"/>
  <c r="C223" i="5"/>
  <c r="E223" i="5"/>
  <c r="I222" i="5"/>
  <c r="C222" i="5"/>
  <c r="E222" i="5"/>
  <c r="J221" i="5"/>
  <c r="I221" i="5"/>
  <c r="H221" i="5"/>
  <c r="G221" i="5"/>
  <c r="F221" i="5"/>
  <c r="J220" i="5"/>
  <c r="I220" i="5"/>
  <c r="Q220" i="5"/>
  <c r="H220" i="5"/>
  <c r="G220" i="5"/>
  <c r="F220" i="5"/>
  <c r="J219" i="5"/>
  <c r="I219" i="5"/>
  <c r="H219" i="5"/>
  <c r="G219" i="5"/>
  <c r="F219" i="5"/>
  <c r="J218" i="5"/>
  <c r="I218" i="5"/>
  <c r="Q218" i="5"/>
  <c r="H218" i="5"/>
  <c r="G218" i="5"/>
  <c r="F218" i="5"/>
  <c r="U217" i="5"/>
  <c r="J223" i="5" s="1"/>
  <c r="S217" i="5"/>
  <c r="J222" i="5" s="1"/>
  <c r="T217" i="5"/>
  <c r="H223" i="5" s="1"/>
  <c r="R217" i="5"/>
  <c r="H222" i="5" s="1"/>
  <c r="E217" i="5"/>
  <c r="D217" i="5"/>
  <c r="I217" i="5"/>
  <c r="C217" i="5"/>
  <c r="B217" i="5"/>
  <c r="A217" i="5"/>
  <c r="H215" i="5"/>
  <c r="G215" i="5"/>
  <c r="E215" i="5"/>
  <c r="I214" i="5"/>
  <c r="C214" i="5"/>
  <c r="E214" i="5"/>
  <c r="I213" i="5"/>
  <c r="C213" i="5"/>
  <c r="E213" i="5"/>
  <c r="J212" i="5"/>
  <c r="I212" i="5"/>
  <c r="H212" i="5"/>
  <c r="G212" i="5"/>
  <c r="F212" i="5"/>
  <c r="J211" i="5"/>
  <c r="I211" i="5"/>
  <c r="Q211" i="5"/>
  <c r="H211" i="5"/>
  <c r="G211" i="5"/>
  <c r="F211" i="5"/>
  <c r="U210" i="5"/>
  <c r="J214" i="5" s="1"/>
  <c r="S210" i="5"/>
  <c r="J213" i="5" s="1"/>
  <c r="T210" i="5"/>
  <c r="H214" i="5" s="1"/>
  <c r="R210" i="5"/>
  <c r="H213" i="5" s="1"/>
  <c r="E210" i="5"/>
  <c r="D210" i="5"/>
  <c r="I210" i="5"/>
  <c r="C210" i="5"/>
  <c r="B210" i="5"/>
  <c r="A210" i="5"/>
  <c r="H208" i="5"/>
  <c r="G208" i="5"/>
  <c r="E208" i="5"/>
  <c r="I207" i="5"/>
  <c r="C207" i="5"/>
  <c r="E207" i="5"/>
  <c r="I206" i="5"/>
  <c r="C206" i="5"/>
  <c r="E206" i="5"/>
  <c r="J205" i="5"/>
  <c r="I205" i="5"/>
  <c r="H205" i="5"/>
  <c r="G205" i="5"/>
  <c r="F205" i="5"/>
  <c r="J204" i="5"/>
  <c r="I204" i="5"/>
  <c r="Q204" i="5"/>
  <c r="H204" i="5"/>
  <c r="G204" i="5"/>
  <c r="F204" i="5"/>
  <c r="U203" i="5"/>
  <c r="J207" i="5" s="1"/>
  <c r="S203" i="5"/>
  <c r="J206" i="5" s="1"/>
  <c r="T203" i="5"/>
  <c r="H207" i="5" s="1"/>
  <c r="R203" i="5"/>
  <c r="H206" i="5" s="1"/>
  <c r="E203" i="5"/>
  <c r="D203" i="5"/>
  <c r="I203" i="5"/>
  <c r="C203" i="5"/>
  <c r="B203" i="5"/>
  <c r="A203" i="5"/>
  <c r="H201" i="5"/>
  <c r="G201" i="5"/>
  <c r="E201" i="5"/>
  <c r="I200" i="5"/>
  <c r="C200" i="5"/>
  <c r="E200" i="5"/>
  <c r="I199" i="5"/>
  <c r="C199" i="5"/>
  <c r="E199" i="5"/>
  <c r="J198" i="5"/>
  <c r="I198" i="5"/>
  <c r="H198" i="5"/>
  <c r="F198" i="5"/>
  <c r="U198" i="5"/>
  <c r="S198" i="5"/>
  <c r="T198" i="5"/>
  <c r="R198" i="5"/>
  <c r="E198" i="5"/>
  <c r="D198" i="5"/>
  <c r="B198" i="5"/>
  <c r="A198" i="5"/>
  <c r="J197" i="5"/>
  <c r="I197" i="5"/>
  <c r="H197" i="5"/>
  <c r="F197" i="5"/>
  <c r="U197" i="5"/>
  <c r="S197" i="5"/>
  <c r="T197" i="5"/>
  <c r="R197" i="5"/>
  <c r="E197" i="5"/>
  <c r="D197" i="5"/>
  <c r="C197" i="5"/>
  <c r="B197" i="5"/>
  <c r="A197" i="5"/>
  <c r="J196" i="5"/>
  <c r="I196" i="5"/>
  <c r="H196" i="5"/>
  <c r="F196" i="5"/>
  <c r="U196" i="5"/>
  <c r="S196" i="5"/>
  <c r="T196" i="5"/>
  <c r="R196" i="5"/>
  <c r="E196" i="5"/>
  <c r="D196" i="5"/>
  <c r="C196" i="5"/>
  <c r="B196" i="5"/>
  <c r="A196" i="5"/>
  <c r="J195" i="5"/>
  <c r="I195" i="5"/>
  <c r="H195" i="5"/>
  <c r="G195" i="5"/>
  <c r="F195" i="5"/>
  <c r="J194" i="5"/>
  <c r="I194" i="5"/>
  <c r="Q194" i="5"/>
  <c r="H194" i="5"/>
  <c r="G194" i="5"/>
  <c r="F194" i="5"/>
  <c r="J193" i="5"/>
  <c r="I193" i="5"/>
  <c r="H193" i="5"/>
  <c r="G193" i="5"/>
  <c r="F193" i="5"/>
  <c r="J192" i="5"/>
  <c r="I192" i="5"/>
  <c r="Q192" i="5"/>
  <c r="H192" i="5"/>
  <c r="G192" i="5"/>
  <c r="F192" i="5"/>
  <c r="U191" i="5"/>
  <c r="S191" i="5"/>
  <c r="T191" i="5"/>
  <c r="R191" i="5"/>
  <c r="E191" i="5"/>
  <c r="D191" i="5"/>
  <c r="I191" i="5"/>
  <c r="C191" i="5"/>
  <c r="B191" i="5"/>
  <c r="A191" i="5"/>
  <c r="H189" i="5"/>
  <c r="G189" i="5"/>
  <c r="E189" i="5"/>
  <c r="I188" i="5"/>
  <c r="C188" i="5"/>
  <c r="E188" i="5"/>
  <c r="I187" i="5"/>
  <c r="C187" i="5"/>
  <c r="E187" i="5"/>
  <c r="J186" i="5"/>
  <c r="I186" i="5"/>
  <c r="H186" i="5"/>
  <c r="F186" i="5"/>
  <c r="U186" i="5"/>
  <c r="S186" i="5"/>
  <c r="T186" i="5"/>
  <c r="R186" i="5"/>
  <c r="E186" i="5"/>
  <c r="D186" i="5"/>
  <c r="C186" i="5"/>
  <c r="B186" i="5"/>
  <c r="A186" i="5"/>
  <c r="J185" i="5"/>
  <c r="I185" i="5"/>
  <c r="H185" i="5"/>
  <c r="F185" i="5"/>
  <c r="U185" i="5"/>
  <c r="S185" i="5"/>
  <c r="T185" i="5"/>
  <c r="R185" i="5"/>
  <c r="E185" i="5"/>
  <c r="D185" i="5"/>
  <c r="C185" i="5"/>
  <c r="B185" i="5"/>
  <c r="A185" i="5"/>
  <c r="J184" i="5"/>
  <c r="I184" i="5"/>
  <c r="H184" i="5"/>
  <c r="F184" i="5"/>
  <c r="U184" i="5"/>
  <c r="S184" i="5"/>
  <c r="T184" i="5"/>
  <c r="R184" i="5"/>
  <c r="E184" i="5"/>
  <c r="D184" i="5"/>
  <c r="C184" i="5"/>
  <c r="B184" i="5"/>
  <c r="A184" i="5"/>
  <c r="J183" i="5"/>
  <c r="I183" i="5"/>
  <c r="H183" i="5"/>
  <c r="G183" i="5"/>
  <c r="F183" i="5"/>
  <c r="J182" i="5"/>
  <c r="I182" i="5"/>
  <c r="Q182" i="5"/>
  <c r="H182" i="5"/>
  <c r="G182" i="5"/>
  <c r="F182" i="5"/>
  <c r="J181" i="5"/>
  <c r="I181" i="5"/>
  <c r="H181" i="5"/>
  <c r="G181" i="5"/>
  <c r="F181" i="5"/>
  <c r="J180" i="5"/>
  <c r="I180" i="5"/>
  <c r="Q180" i="5"/>
  <c r="H180" i="5"/>
  <c r="G180" i="5"/>
  <c r="F180" i="5"/>
  <c r="U179" i="5"/>
  <c r="S179" i="5"/>
  <c r="T179" i="5"/>
  <c r="R179" i="5"/>
  <c r="E179" i="5"/>
  <c r="D179" i="5"/>
  <c r="I179" i="5"/>
  <c r="C179" i="5"/>
  <c r="B179" i="5"/>
  <c r="A179" i="5"/>
  <c r="H177" i="5"/>
  <c r="G177" i="5"/>
  <c r="E177" i="5"/>
  <c r="I176" i="5"/>
  <c r="C176" i="5"/>
  <c r="E176" i="5"/>
  <c r="I175" i="5"/>
  <c r="C175" i="5"/>
  <c r="E175" i="5"/>
  <c r="J174" i="5"/>
  <c r="I174" i="5"/>
  <c r="H174" i="5"/>
  <c r="F174" i="5"/>
  <c r="U174" i="5"/>
  <c r="S174" i="5"/>
  <c r="T174" i="5"/>
  <c r="R174" i="5"/>
  <c r="E174" i="5"/>
  <c r="D174" i="5"/>
  <c r="C174" i="5"/>
  <c r="B174" i="5"/>
  <c r="A174" i="5"/>
  <c r="J173" i="5"/>
  <c r="I173" i="5"/>
  <c r="H173" i="5"/>
  <c r="F173" i="5"/>
  <c r="U173" i="5"/>
  <c r="S173" i="5"/>
  <c r="T173" i="5"/>
  <c r="R173" i="5"/>
  <c r="E173" i="5"/>
  <c r="D173" i="5"/>
  <c r="C173" i="5"/>
  <c r="B173" i="5"/>
  <c r="A173" i="5"/>
  <c r="J172" i="5"/>
  <c r="I172" i="5"/>
  <c r="H172" i="5"/>
  <c r="G172" i="5"/>
  <c r="F172" i="5"/>
  <c r="J171" i="5"/>
  <c r="I171" i="5"/>
  <c r="Q171" i="5"/>
  <c r="H171" i="5"/>
  <c r="G171" i="5"/>
  <c r="F171" i="5"/>
  <c r="J170" i="5"/>
  <c r="I170" i="5"/>
  <c r="H170" i="5"/>
  <c r="G170" i="5"/>
  <c r="F170" i="5"/>
  <c r="J169" i="5"/>
  <c r="I169" i="5"/>
  <c r="Q169" i="5"/>
  <c r="H169" i="5"/>
  <c r="G169" i="5"/>
  <c r="F169" i="5"/>
  <c r="U168" i="5"/>
  <c r="S168" i="5"/>
  <c r="T168" i="5"/>
  <c r="R168" i="5"/>
  <c r="E168" i="5"/>
  <c r="D168" i="5"/>
  <c r="I168" i="5"/>
  <c r="C168" i="5"/>
  <c r="B168" i="5"/>
  <c r="A168" i="5"/>
  <c r="H166" i="5"/>
  <c r="G166" i="5"/>
  <c r="E166" i="5"/>
  <c r="I165" i="5"/>
  <c r="C165" i="5"/>
  <c r="E165" i="5"/>
  <c r="I164" i="5"/>
  <c r="C164" i="5"/>
  <c r="E164" i="5"/>
  <c r="J163" i="5"/>
  <c r="I163" i="5"/>
  <c r="H163" i="5"/>
  <c r="F163" i="5"/>
  <c r="U163" i="5"/>
  <c r="S163" i="5"/>
  <c r="T163" i="5"/>
  <c r="R163" i="5"/>
  <c r="E163" i="5"/>
  <c r="D163" i="5"/>
  <c r="C163" i="5"/>
  <c r="B163" i="5"/>
  <c r="A163" i="5"/>
  <c r="J162" i="5"/>
  <c r="I162" i="5"/>
  <c r="H162" i="5"/>
  <c r="F162" i="5"/>
  <c r="U162" i="5"/>
  <c r="S162" i="5"/>
  <c r="T162" i="5"/>
  <c r="R162" i="5"/>
  <c r="E162" i="5"/>
  <c r="D162" i="5"/>
  <c r="C162" i="5"/>
  <c r="B162" i="5"/>
  <c r="A162" i="5"/>
  <c r="J161" i="5"/>
  <c r="I161" i="5"/>
  <c r="H161" i="5"/>
  <c r="G161" i="5"/>
  <c r="F161" i="5"/>
  <c r="J160" i="5"/>
  <c r="I160" i="5"/>
  <c r="Q160" i="5"/>
  <c r="H160" i="5"/>
  <c r="G160" i="5"/>
  <c r="F160" i="5"/>
  <c r="J159" i="5"/>
  <c r="I159" i="5"/>
  <c r="H159" i="5"/>
  <c r="G159" i="5"/>
  <c r="F159" i="5"/>
  <c r="J158" i="5"/>
  <c r="I158" i="5"/>
  <c r="Q158" i="5"/>
  <c r="H158" i="5"/>
  <c r="G158" i="5"/>
  <c r="F158" i="5"/>
  <c r="U157" i="5"/>
  <c r="S157" i="5"/>
  <c r="T157" i="5"/>
  <c r="R157" i="5"/>
  <c r="E157" i="5"/>
  <c r="D157" i="5"/>
  <c r="I157" i="5"/>
  <c r="C157" i="5"/>
  <c r="B157" i="5"/>
  <c r="A157" i="5"/>
  <c r="H155" i="5"/>
  <c r="G155" i="5"/>
  <c r="E155" i="5"/>
  <c r="I154" i="5"/>
  <c r="C154" i="5"/>
  <c r="E154" i="5"/>
  <c r="I153" i="5"/>
  <c r="C153" i="5"/>
  <c r="E153" i="5"/>
  <c r="J152" i="5"/>
  <c r="I152" i="5"/>
  <c r="H152" i="5"/>
  <c r="G152" i="5"/>
  <c r="F152" i="5"/>
  <c r="J151" i="5"/>
  <c r="I151" i="5"/>
  <c r="Q151" i="5"/>
  <c r="H151" i="5"/>
  <c r="G151" i="5"/>
  <c r="F151" i="5"/>
  <c r="J150" i="5"/>
  <c r="I150" i="5"/>
  <c r="H150" i="5"/>
  <c r="G150" i="5"/>
  <c r="F150" i="5"/>
  <c r="J149" i="5"/>
  <c r="I149" i="5"/>
  <c r="Q149" i="5"/>
  <c r="H149" i="5"/>
  <c r="G149" i="5"/>
  <c r="F149" i="5"/>
  <c r="U148" i="5"/>
  <c r="J154" i="5" s="1"/>
  <c r="S148" i="5"/>
  <c r="J153" i="5" s="1"/>
  <c r="T148" i="5"/>
  <c r="H154" i="5" s="1"/>
  <c r="R148" i="5"/>
  <c r="H153" i="5" s="1"/>
  <c r="E148" i="5"/>
  <c r="D148" i="5"/>
  <c r="I148" i="5"/>
  <c r="C148" i="5"/>
  <c r="B148" i="5"/>
  <c r="A148" i="5"/>
  <c r="H146" i="5"/>
  <c r="G146" i="5"/>
  <c r="E146" i="5"/>
  <c r="I145" i="5"/>
  <c r="C145" i="5"/>
  <c r="E145" i="5"/>
  <c r="I144" i="5"/>
  <c r="C144" i="5"/>
  <c r="E144" i="5"/>
  <c r="J143" i="5"/>
  <c r="I143" i="5"/>
  <c r="H143" i="5"/>
  <c r="F143" i="5"/>
  <c r="U143" i="5"/>
  <c r="S143" i="5"/>
  <c r="T143" i="5"/>
  <c r="R143" i="5"/>
  <c r="E143" i="5"/>
  <c r="D143" i="5"/>
  <c r="C143" i="5"/>
  <c r="B143" i="5"/>
  <c r="A143" i="5"/>
  <c r="J142" i="5"/>
  <c r="I142" i="5"/>
  <c r="H142" i="5"/>
  <c r="G142" i="5"/>
  <c r="F142" i="5"/>
  <c r="J141" i="5"/>
  <c r="I141" i="5"/>
  <c r="Q141" i="5"/>
  <c r="H141" i="5"/>
  <c r="G141" i="5"/>
  <c r="F141" i="5"/>
  <c r="J140" i="5"/>
  <c r="I140" i="5"/>
  <c r="H140" i="5"/>
  <c r="G140" i="5"/>
  <c r="F140" i="5"/>
  <c r="J139" i="5"/>
  <c r="I139" i="5"/>
  <c r="Q139" i="5"/>
  <c r="H139" i="5"/>
  <c r="G139" i="5"/>
  <c r="F139" i="5"/>
  <c r="U138" i="5"/>
  <c r="S138" i="5"/>
  <c r="T138" i="5"/>
  <c r="R138" i="5"/>
  <c r="E138" i="5"/>
  <c r="D138" i="5"/>
  <c r="I138" i="5"/>
  <c r="C138" i="5"/>
  <c r="B138" i="5"/>
  <c r="A138" i="5"/>
  <c r="A137" i="5"/>
  <c r="H134" i="5"/>
  <c r="G134" i="5"/>
  <c r="E134" i="5"/>
  <c r="I133" i="5"/>
  <c r="C133" i="5"/>
  <c r="E133" i="5"/>
  <c r="I132" i="5"/>
  <c r="C132" i="5"/>
  <c r="E132" i="5"/>
  <c r="J131" i="5"/>
  <c r="I131" i="5"/>
  <c r="H131" i="5"/>
  <c r="G131" i="5"/>
  <c r="F131" i="5"/>
  <c r="J130" i="5"/>
  <c r="I130" i="5"/>
  <c r="H130" i="5"/>
  <c r="G130" i="5"/>
  <c r="F130" i="5"/>
  <c r="J129" i="5"/>
  <c r="I129" i="5"/>
  <c r="Q129" i="5"/>
  <c r="H129" i="5"/>
  <c r="G129" i="5"/>
  <c r="F129" i="5"/>
  <c r="U128" i="5"/>
  <c r="J133" i="5" s="1"/>
  <c r="S128" i="5"/>
  <c r="J132" i="5" s="1"/>
  <c r="T128" i="5"/>
  <c r="H133" i="5" s="1"/>
  <c r="R128" i="5"/>
  <c r="H132" i="5" s="1"/>
  <c r="E128" i="5"/>
  <c r="D128" i="5"/>
  <c r="I128" i="5"/>
  <c r="C128" i="5"/>
  <c r="B128" i="5"/>
  <c r="A128" i="5"/>
  <c r="H126" i="5"/>
  <c r="G126" i="5"/>
  <c r="E126" i="5"/>
  <c r="I125" i="5"/>
  <c r="C125" i="5"/>
  <c r="E125" i="5"/>
  <c r="I124" i="5"/>
  <c r="C124" i="5"/>
  <c r="E124" i="5"/>
  <c r="J123" i="5"/>
  <c r="I123" i="5"/>
  <c r="H123" i="5"/>
  <c r="G123" i="5"/>
  <c r="F123" i="5"/>
  <c r="J122" i="5"/>
  <c r="I122" i="5"/>
  <c r="Q122" i="5"/>
  <c r="H122" i="5"/>
  <c r="G122" i="5"/>
  <c r="F122" i="5"/>
  <c r="J121" i="5"/>
  <c r="I121" i="5"/>
  <c r="H121" i="5"/>
  <c r="G121" i="5"/>
  <c r="F121" i="5"/>
  <c r="J120" i="5"/>
  <c r="I120" i="5"/>
  <c r="Q120" i="5"/>
  <c r="H120" i="5"/>
  <c r="G120" i="5"/>
  <c r="F120" i="5"/>
  <c r="U119" i="5"/>
  <c r="J125" i="5" s="1"/>
  <c r="S119" i="5"/>
  <c r="J124" i="5" s="1"/>
  <c r="T119" i="5"/>
  <c r="H125" i="5" s="1"/>
  <c r="R119" i="5"/>
  <c r="H124" i="5" s="1"/>
  <c r="E119" i="5"/>
  <c r="D119" i="5"/>
  <c r="I119" i="5"/>
  <c r="C119" i="5"/>
  <c r="B119" i="5"/>
  <c r="A119" i="5"/>
  <c r="H117" i="5"/>
  <c r="G117" i="5"/>
  <c r="E117" i="5"/>
  <c r="I116" i="5"/>
  <c r="C116" i="5"/>
  <c r="E116" i="5"/>
  <c r="I115" i="5"/>
  <c r="C115" i="5"/>
  <c r="E115" i="5"/>
  <c r="J114" i="5"/>
  <c r="I114" i="5"/>
  <c r="H114" i="5"/>
  <c r="G114" i="5"/>
  <c r="F114" i="5"/>
  <c r="J113" i="5"/>
  <c r="I113" i="5"/>
  <c r="Q113" i="5"/>
  <c r="H113" i="5"/>
  <c r="G113" i="5"/>
  <c r="F113" i="5"/>
  <c r="U112" i="5"/>
  <c r="J116" i="5" s="1"/>
  <c r="S112" i="5"/>
  <c r="J115" i="5" s="1"/>
  <c r="T112" i="5"/>
  <c r="H116" i="5" s="1"/>
  <c r="R112" i="5"/>
  <c r="H115" i="5" s="1"/>
  <c r="E112" i="5"/>
  <c r="D112" i="5"/>
  <c r="I112" i="5"/>
  <c r="C112" i="5"/>
  <c r="B112" i="5"/>
  <c r="A112" i="5"/>
  <c r="H110" i="5"/>
  <c r="G110" i="5"/>
  <c r="E110" i="5"/>
  <c r="I109" i="5"/>
  <c r="C109" i="5"/>
  <c r="E109" i="5"/>
  <c r="I108" i="5"/>
  <c r="C108" i="5"/>
  <c r="E108" i="5"/>
  <c r="J107" i="5"/>
  <c r="I107" i="5"/>
  <c r="H107" i="5"/>
  <c r="G107" i="5"/>
  <c r="F107" i="5"/>
  <c r="J106" i="5"/>
  <c r="I106" i="5"/>
  <c r="Q106" i="5"/>
  <c r="H106" i="5"/>
  <c r="G106" i="5"/>
  <c r="F106" i="5"/>
  <c r="J105" i="5"/>
  <c r="I105" i="5"/>
  <c r="H105" i="5"/>
  <c r="G105" i="5"/>
  <c r="F105" i="5"/>
  <c r="J104" i="5"/>
  <c r="I104" i="5"/>
  <c r="Q104" i="5"/>
  <c r="H104" i="5"/>
  <c r="G104" i="5"/>
  <c r="F104" i="5"/>
  <c r="U103" i="5"/>
  <c r="J109" i="5" s="1"/>
  <c r="S103" i="5"/>
  <c r="J108" i="5" s="1"/>
  <c r="T103" i="5"/>
  <c r="H109" i="5" s="1"/>
  <c r="R103" i="5"/>
  <c r="H108" i="5" s="1"/>
  <c r="E103" i="5"/>
  <c r="D103" i="5"/>
  <c r="I103" i="5"/>
  <c r="C103" i="5"/>
  <c r="B103" i="5"/>
  <c r="A103" i="5"/>
  <c r="H101" i="5"/>
  <c r="G101" i="5"/>
  <c r="E101" i="5"/>
  <c r="I100" i="5"/>
  <c r="C100" i="5"/>
  <c r="E100" i="5"/>
  <c r="I99" i="5"/>
  <c r="C99" i="5"/>
  <c r="E99" i="5"/>
  <c r="J98" i="5"/>
  <c r="I98" i="5"/>
  <c r="H98" i="5"/>
  <c r="F98" i="5"/>
  <c r="U98" i="5"/>
  <c r="S98" i="5"/>
  <c r="T98" i="5"/>
  <c r="R98" i="5"/>
  <c r="E98" i="5"/>
  <c r="D98" i="5"/>
  <c r="C98" i="5"/>
  <c r="B98" i="5"/>
  <c r="A98" i="5"/>
  <c r="J97" i="5"/>
  <c r="I97" i="5"/>
  <c r="H97" i="5"/>
  <c r="G97" i="5"/>
  <c r="F97" i="5"/>
  <c r="J96" i="5"/>
  <c r="I96" i="5"/>
  <c r="Q96" i="5"/>
  <c r="H96" i="5"/>
  <c r="G96" i="5"/>
  <c r="F96" i="5"/>
  <c r="J95" i="5"/>
  <c r="I95" i="5"/>
  <c r="H95" i="5"/>
  <c r="G95" i="5"/>
  <c r="F95" i="5"/>
  <c r="J94" i="5"/>
  <c r="I94" i="5"/>
  <c r="Q94" i="5"/>
  <c r="H94" i="5"/>
  <c r="G94" i="5"/>
  <c r="F94" i="5"/>
  <c r="U93" i="5"/>
  <c r="S93" i="5"/>
  <c r="T93" i="5"/>
  <c r="R93" i="5"/>
  <c r="E93" i="5"/>
  <c r="D93" i="5"/>
  <c r="I93" i="5"/>
  <c r="C93" i="5"/>
  <c r="B93" i="5"/>
  <c r="A93" i="5"/>
  <c r="H91" i="5"/>
  <c r="G91" i="5"/>
  <c r="E91" i="5"/>
  <c r="I90" i="5"/>
  <c r="C90" i="5"/>
  <c r="E90" i="5"/>
  <c r="I89" i="5"/>
  <c r="C89" i="5"/>
  <c r="E89" i="5"/>
  <c r="J88" i="5"/>
  <c r="I88" i="5"/>
  <c r="H88" i="5"/>
  <c r="F88" i="5"/>
  <c r="U88" i="5"/>
  <c r="S88" i="5"/>
  <c r="T88" i="5"/>
  <c r="R88" i="5"/>
  <c r="E88" i="5"/>
  <c r="D88" i="5"/>
  <c r="C88" i="5"/>
  <c r="B88" i="5"/>
  <c r="A88" i="5"/>
  <c r="J87" i="5"/>
  <c r="I87" i="5"/>
  <c r="H87" i="5"/>
  <c r="G87" i="5"/>
  <c r="F87" i="5"/>
  <c r="J86" i="5"/>
  <c r="I86" i="5"/>
  <c r="Q86" i="5"/>
  <c r="H86" i="5"/>
  <c r="G86" i="5"/>
  <c r="F86" i="5"/>
  <c r="J85" i="5"/>
  <c r="I85" i="5"/>
  <c r="H85" i="5"/>
  <c r="G85" i="5"/>
  <c r="F85" i="5"/>
  <c r="J84" i="5"/>
  <c r="I84" i="5"/>
  <c r="Q84" i="5"/>
  <c r="H84" i="5"/>
  <c r="G84" i="5"/>
  <c r="F84" i="5"/>
  <c r="U83" i="5"/>
  <c r="S83" i="5"/>
  <c r="T83" i="5"/>
  <c r="R83" i="5"/>
  <c r="E83" i="5"/>
  <c r="D83" i="5"/>
  <c r="I83" i="5"/>
  <c r="C83" i="5"/>
  <c r="A83" i="5"/>
  <c r="H81" i="5"/>
  <c r="G81" i="5"/>
  <c r="E81" i="5"/>
  <c r="I80" i="5"/>
  <c r="C80" i="5"/>
  <c r="E80" i="5"/>
  <c r="I79" i="5"/>
  <c r="C79" i="5"/>
  <c r="E79" i="5"/>
  <c r="J78" i="5"/>
  <c r="I78" i="5"/>
  <c r="H78" i="5"/>
  <c r="F78" i="5"/>
  <c r="U78" i="5"/>
  <c r="S78" i="5"/>
  <c r="T78" i="5"/>
  <c r="R78" i="5"/>
  <c r="E78" i="5"/>
  <c r="D78" i="5"/>
  <c r="B78" i="5"/>
  <c r="A78" i="5"/>
  <c r="J77" i="5"/>
  <c r="I77" i="5"/>
  <c r="H77" i="5"/>
  <c r="F77" i="5"/>
  <c r="U77" i="5"/>
  <c r="S77" i="5"/>
  <c r="T77" i="5"/>
  <c r="R77" i="5"/>
  <c r="E77" i="5"/>
  <c r="D77" i="5"/>
  <c r="C77" i="5"/>
  <c r="B77" i="5"/>
  <c r="A77" i="5"/>
  <c r="J76" i="5"/>
  <c r="I76" i="5"/>
  <c r="H76" i="5"/>
  <c r="G76" i="5"/>
  <c r="F76" i="5"/>
  <c r="J75" i="5"/>
  <c r="I75" i="5"/>
  <c r="Q75" i="5"/>
  <c r="H75" i="5"/>
  <c r="G75" i="5"/>
  <c r="F75" i="5"/>
  <c r="J74" i="5"/>
  <c r="I74" i="5"/>
  <c r="H74" i="5"/>
  <c r="G74" i="5"/>
  <c r="F74" i="5"/>
  <c r="J73" i="5"/>
  <c r="I73" i="5"/>
  <c r="Q73" i="5"/>
  <c r="H73" i="5"/>
  <c r="G73" i="5"/>
  <c r="F73" i="5"/>
  <c r="U72" i="5"/>
  <c r="S72" i="5"/>
  <c r="T72" i="5"/>
  <c r="R72" i="5"/>
  <c r="E72" i="5"/>
  <c r="D72" i="5"/>
  <c r="I72" i="5"/>
  <c r="C72" i="5"/>
  <c r="B72" i="5"/>
  <c r="A72" i="5"/>
  <c r="H70" i="5"/>
  <c r="G70" i="5"/>
  <c r="E70" i="5"/>
  <c r="I69" i="5"/>
  <c r="C69" i="5"/>
  <c r="E69" i="5"/>
  <c r="I68" i="5"/>
  <c r="C68" i="5"/>
  <c r="E68" i="5"/>
  <c r="J67" i="5"/>
  <c r="I67" i="5"/>
  <c r="H67" i="5"/>
  <c r="F67" i="5"/>
  <c r="U67" i="5"/>
  <c r="S67" i="5"/>
  <c r="T67" i="5"/>
  <c r="R67" i="5"/>
  <c r="E67" i="5"/>
  <c r="D67" i="5"/>
  <c r="C67" i="5"/>
  <c r="B67" i="5"/>
  <c r="A67" i="5"/>
  <c r="J66" i="5"/>
  <c r="I66" i="5"/>
  <c r="H66" i="5"/>
  <c r="G66" i="5"/>
  <c r="F66" i="5"/>
  <c r="J65" i="5"/>
  <c r="I65" i="5"/>
  <c r="Q65" i="5"/>
  <c r="H65" i="5"/>
  <c r="G65" i="5"/>
  <c r="F65" i="5"/>
  <c r="J64" i="5"/>
  <c r="I64" i="5"/>
  <c r="H64" i="5"/>
  <c r="G64" i="5"/>
  <c r="F64" i="5"/>
  <c r="J63" i="5"/>
  <c r="I63" i="5"/>
  <c r="Q63" i="5"/>
  <c r="H63" i="5"/>
  <c r="G63" i="5"/>
  <c r="F63" i="5"/>
  <c r="U62" i="5"/>
  <c r="S62" i="5"/>
  <c r="T62" i="5"/>
  <c r="R62" i="5"/>
  <c r="E62" i="5"/>
  <c r="D62" i="5"/>
  <c r="I62" i="5"/>
  <c r="C62" i="5"/>
  <c r="B62" i="5"/>
  <c r="A62" i="5"/>
  <c r="H60" i="5"/>
  <c r="G60" i="5"/>
  <c r="E60" i="5"/>
  <c r="I59" i="5"/>
  <c r="C59" i="5"/>
  <c r="E59" i="5"/>
  <c r="I58" i="5"/>
  <c r="C58" i="5"/>
  <c r="E58" i="5"/>
  <c r="J57" i="5"/>
  <c r="I57" i="5"/>
  <c r="H57" i="5"/>
  <c r="F57" i="5"/>
  <c r="U57" i="5"/>
  <c r="S57" i="5"/>
  <c r="T57" i="5"/>
  <c r="R57" i="5"/>
  <c r="E57" i="5"/>
  <c r="D57" i="5"/>
  <c r="C57" i="5"/>
  <c r="B57" i="5"/>
  <c r="A57" i="5"/>
  <c r="J56" i="5"/>
  <c r="I56" i="5"/>
  <c r="H56" i="5"/>
  <c r="G56" i="5"/>
  <c r="F56" i="5"/>
  <c r="J55" i="5"/>
  <c r="I55" i="5"/>
  <c r="Q55" i="5"/>
  <c r="H55" i="5"/>
  <c r="G55" i="5"/>
  <c r="F55" i="5"/>
  <c r="J54" i="5"/>
  <c r="I54" i="5"/>
  <c r="H54" i="5"/>
  <c r="G54" i="5"/>
  <c r="F54" i="5"/>
  <c r="J53" i="5"/>
  <c r="I53" i="5"/>
  <c r="Q53" i="5"/>
  <c r="H53" i="5"/>
  <c r="G53" i="5"/>
  <c r="F53" i="5"/>
  <c r="U52" i="5"/>
  <c r="S52" i="5"/>
  <c r="T52" i="5"/>
  <c r="R52" i="5"/>
  <c r="E52" i="5"/>
  <c r="D52" i="5"/>
  <c r="I52" i="5"/>
  <c r="C52" i="5"/>
  <c r="B52" i="5"/>
  <c r="A52" i="5"/>
  <c r="G51" i="5"/>
  <c r="O51" i="5" s="1"/>
  <c r="I51" i="5"/>
  <c r="P51" i="5" s="1"/>
  <c r="J50" i="5"/>
  <c r="I50" i="5"/>
  <c r="H50" i="5"/>
  <c r="G50" i="5"/>
  <c r="F50" i="5"/>
  <c r="U50" i="5"/>
  <c r="S50" i="5"/>
  <c r="T50" i="5"/>
  <c r="R50" i="5"/>
  <c r="E50" i="5"/>
  <c r="D50" i="5"/>
  <c r="B50" i="5"/>
  <c r="A50" i="5"/>
  <c r="G49" i="5"/>
  <c r="O49" i="5" s="1"/>
  <c r="I49" i="5"/>
  <c r="P49" i="5" s="1"/>
  <c r="J48" i="5"/>
  <c r="I48" i="5"/>
  <c r="H48" i="5"/>
  <c r="G48" i="5"/>
  <c r="F48" i="5"/>
  <c r="U47" i="5"/>
  <c r="S47" i="5"/>
  <c r="T47" i="5"/>
  <c r="R47" i="5"/>
  <c r="E47" i="5"/>
  <c r="D47" i="5"/>
  <c r="I47" i="5"/>
  <c r="C47" i="5"/>
  <c r="B47" i="5"/>
  <c r="A47" i="5"/>
  <c r="G46" i="5"/>
  <c r="O46" i="5" s="1"/>
  <c r="I46" i="5"/>
  <c r="P46" i="5" s="1"/>
  <c r="J45" i="5"/>
  <c r="I45" i="5"/>
  <c r="Q45" i="5"/>
  <c r="H45" i="5"/>
  <c r="G45" i="5"/>
  <c r="F45" i="5"/>
  <c r="J44" i="5"/>
  <c r="I44" i="5"/>
  <c r="H44" i="5"/>
  <c r="G44" i="5"/>
  <c r="F44" i="5"/>
  <c r="U43" i="5"/>
  <c r="S43" i="5"/>
  <c r="T43" i="5"/>
  <c r="R43" i="5"/>
  <c r="E43" i="5"/>
  <c r="D43" i="5"/>
  <c r="I43" i="5"/>
  <c r="C43" i="5"/>
  <c r="B43" i="5"/>
  <c r="A43" i="5"/>
  <c r="H41" i="5"/>
  <c r="G41" i="5"/>
  <c r="E41" i="5"/>
  <c r="I40" i="5"/>
  <c r="C40" i="5"/>
  <c r="E40" i="5"/>
  <c r="I39" i="5"/>
  <c r="C39" i="5"/>
  <c r="E39" i="5"/>
  <c r="J38" i="5"/>
  <c r="I38" i="5"/>
  <c r="Q38" i="5"/>
  <c r="H38" i="5"/>
  <c r="G38" i="5"/>
  <c r="F38" i="5"/>
  <c r="U37" i="5"/>
  <c r="J40" i="5" s="1"/>
  <c r="S37" i="5"/>
  <c r="J39" i="5" s="1"/>
  <c r="T37" i="5"/>
  <c r="H40" i="5" s="1"/>
  <c r="R37" i="5"/>
  <c r="H39" i="5" s="1"/>
  <c r="E37" i="5"/>
  <c r="D37" i="5"/>
  <c r="I37" i="5"/>
  <c r="A37" i="5"/>
  <c r="I35" i="5"/>
  <c r="C35" i="5"/>
  <c r="E35" i="5"/>
  <c r="I34" i="5"/>
  <c r="C34" i="5"/>
  <c r="E34" i="5"/>
  <c r="J33" i="5"/>
  <c r="I33" i="5"/>
  <c r="Q33" i="5"/>
  <c r="H33" i="5"/>
  <c r="G33" i="5"/>
  <c r="F33" i="5"/>
  <c r="J32" i="5"/>
  <c r="I32" i="5"/>
  <c r="H32" i="5"/>
  <c r="G32" i="5"/>
  <c r="F32" i="5"/>
  <c r="U31" i="5"/>
  <c r="J35" i="5" s="1"/>
  <c r="S31" i="5"/>
  <c r="J34" i="5" s="1"/>
  <c r="T31" i="5"/>
  <c r="H35" i="5" s="1"/>
  <c r="R31" i="5"/>
  <c r="H34" i="5" s="1"/>
  <c r="E31" i="5"/>
  <c r="D31" i="5"/>
  <c r="I31" i="5"/>
  <c r="C31" i="5"/>
  <c r="B31" i="5"/>
  <c r="A31" i="5"/>
  <c r="A20" i="5"/>
  <c r="A17" i="5"/>
  <c r="G7" i="5"/>
  <c r="B7" i="5"/>
  <c r="J59" i="5" l="1"/>
  <c r="H69" i="5"/>
  <c r="J80" i="5"/>
  <c r="J89" i="5"/>
  <c r="H99" i="5"/>
  <c r="I111" i="5"/>
  <c r="P111" i="5" s="1"/>
  <c r="I135" i="5"/>
  <c r="P135" i="5" s="1"/>
  <c r="J144" i="5"/>
  <c r="G156" i="5"/>
  <c r="O156" i="5" s="1"/>
  <c r="J165" i="5"/>
  <c r="H175" i="5"/>
  <c r="H188" i="5"/>
  <c r="H200" i="5"/>
  <c r="I209" i="5"/>
  <c r="P209" i="5" s="1"/>
  <c r="G216" i="5"/>
  <c r="O216" i="5" s="1"/>
  <c r="I225" i="5"/>
  <c r="P225" i="5" s="1"/>
  <c r="H59" i="5"/>
  <c r="J69" i="5"/>
  <c r="H80" i="5"/>
  <c r="H89" i="5"/>
  <c r="J99" i="5"/>
  <c r="G111" i="5"/>
  <c r="O111" i="5" s="1"/>
  <c r="G135" i="5"/>
  <c r="O135" i="5" s="1"/>
  <c r="H144" i="5"/>
  <c r="I156" i="5"/>
  <c r="P156" i="5" s="1"/>
  <c r="H165" i="5"/>
  <c r="J175" i="5"/>
  <c r="J188" i="5"/>
  <c r="J200" i="5"/>
  <c r="G209" i="5"/>
  <c r="O209" i="5" s="1"/>
  <c r="I216" i="5"/>
  <c r="P216" i="5" s="1"/>
  <c r="G225" i="5"/>
  <c r="O225" i="5" s="1"/>
  <c r="G36" i="5"/>
  <c r="O36" i="5" s="1"/>
  <c r="H26" i="5"/>
  <c r="H58" i="5"/>
  <c r="J68" i="5"/>
  <c r="H79" i="5"/>
  <c r="J90" i="5"/>
  <c r="H100" i="5"/>
  <c r="J145" i="5"/>
  <c r="H164" i="5"/>
  <c r="H176" i="5"/>
  <c r="J187" i="5"/>
  <c r="J199" i="5"/>
  <c r="J58" i="5"/>
  <c r="I61" i="5" s="1"/>
  <c r="P61" i="5" s="1"/>
  <c r="H68" i="5"/>
  <c r="G71" i="5" s="1"/>
  <c r="O71" i="5" s="1"/>
  <c r="J79" i="5"/>
  <c r="I82" i="5" s="1"/>
  <c r="P82" i="5" s="1"/>
  <c r="H90" i="5"/>
  <c r="J100" i="5"/>
  <c r="I102" i="5" s="1"/>
  <c r="P102" i="5" s="1"/>
  <c r="H145" i="5"/>
  <c r="J164" i="5"/>
  <c r="J176" i="5"/>
  <c r="H187" i="5"/>
  <c r="H199" i="5"/>
  <c r="G202" i="5" s="1"/>
  <c r="O202" i="5" s="1"/>
  <c r="I36" i="5"/>
  <c r="P36" i="5" s="1"/>
  <c r="G42" i="5"/>
  <c r="O42" i="5" s="1"/>
  <c r="G118" i="5"/>
  <c r="O118" i="5" s="1"/>
  <c r="I127" i="5"/>
  <c r="P127" i="5" s="1"/>
  <c r="I42" i="5"/>
  <c r="P42" i="5" s="1"/>
  <c r="I118" i="5"/>
  <c r="P118" i="5" s="1"/>
  <c r="G127" i="5"/>
  <c r="O127" i="5" s="1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1" i="3"/>
  <c r="CY1" i="3"/>
  <c r="CZ1" i="3"/>
  <c r="DA1" i="3"/>
  <c r="A2" i="3"/>
  <c r="CY2" i="3"/>
  <c r="CZ2" i="3"/>
  <c r="DA2" i="3"/>
  <c r="A3" i="3"/>
  <c r="CX3" i="3"/>
  <c r="CY3" i="3"/>
  <c r="CZ3" i="3"/>
  <c r="DA3" i="3"/>
  <c r="A4" i="3"/>
  <c r="CY4" i="3"/>
  <c r="CZ4" i="3"/>
  <c r="DA4" i="3"/>
  <c r="A5" i="3"/>
  <c r="CY5" i="3"/>
  <c r="CZ5" i="3"/>
  <c r="DA5" i="3"/>
  <c r="A6" i="3"/>
  <c r="CY6" i="3"/>
  <c r="CZ6" i="3"/>
  <c r="DA6" i="3"/>
  <c r="A7" i="3"/>
  <c r="CX7" i="3"/>
  <c r="CY7" i="3"/>
  <c r="CZ7" i="3"/>
  <c r="DA7" i="3"/>
  <c r="A8" i="3"/>
  <c r="CX8" i="3"/>
  <c r="CY8" i="3"/>
  <c r="CZ8" i="3"/>
  <c r="DA8" i="3"/>
  <c r="A9" i="3"/>
  <c r="CX9" i="3"/>
  <c r="CY9" i="3"/>
  <c r="CZ9" i="3"/>
  <c r="DA9" i="3"/>
  <c r="A10" i="3"/>
  <c r="CX10" i="3"/>
  <c r="CY10" i="3"/>
  <c r="CZ10" i="3"/>
  <c r="DA10" i="3"/>
  <c r="A11" i="3"/>
  <c r="CX11" i="3"/>
  <c r="CY11" i="3"/>
  <c r="CZ11" i="3"/>
  <c r="DA11" i="3"/>
  <c r="A12" i="3"/>
  <c r="CX12" i="3"/>
  <c r="CY12" i="3"/>
  <c r="CZ12" i="3"/>
  <c r="DA12" i="3"/>
  <c r="A13" i="3"/>
  <c r="CY13" i="3"/>
  <c r="CZ13" i="3"/>
  <c r="DA13" i="3"/>
  <c r="A14" i="3"/>
  <c r="CY14" i="3"/>
  <c r="CZ14" i="3"/>
  <c r="DA14" i="3"/>
  <c r="A15" i="3"/>
  <c r="CX15" i="3"/>
  <c r="CY15" i="3"/>
  <c r="CZ15" i="3"/>
  <c r="DA15" i="3"/>
  <c r="A16" i="3"/>
  <c r="CY16" i="3"/>
  <c r="CZ16" i="3"/>
  <c r="DA16" i="3"/>
  <c r="A17" i="3"/>
  <c r="CY17" i="3"/>
  <c r="CZ17" i="3"/>
  <c r="DA17" i="3"/>
  <c r="A18" i="3"/>
  <c r="CY18" i="3"/>
  <c r="CZ18" i="3"/>
  <c r="DA18" i="3"/>
  <c r="A19" i="3"/>
  <c r="CY19" i="3"/>
  <c r="CZ19" i="3"/>
  <c r="DA19" i="3"/>
  <c r="A20" i="3"/>
  <c r="CY20" i="3"/>
  <c r="CZ20" i="3"/>
  <c r="DA20" i="3"/>
  <c r="A21" i="3"/>
  <c r="CY21" i="3"/>
  <c r="CZ21" i="3"/>
  <c r="DA21" i="3"/>
  <c r="A22" i="3"/>
  <c r="CY22" i="3"/>
  <c r="CZ22" i="3"/>
  <c r="DA22" i="3"/>
  <c r="A23" i="3"/>
  <c r="CY23" i="3"/>
  <c r="CZ23" i="3"/>
  <c r="DA23" i="3"/>
  <c r="A24" i="3"/>
  <c r="CY24" i="3"/>
  <c r="CZ24" i="3"/>
  <c r="DA24" i="3"/>
  <c r="A25" i="3"/>
  <c r="CY25" i="3"/>
  <c r="CZ25" i="3"/>
  <c r="DA25" i="3"/>
  <c r="A26" i="3"/>
  <c r="CY26" i="3"/>
  <c r="CZ26" i="3"/>
  <c r="DA26" i="3"/>
  <c r="A27" i="3"/>
  <c r="CY27" i="3"/>
  <c r="CZ27" i="3"/>
  <c r="DA27" i="3"/>
  <c r="A28" i="3"/>
  <c r="CX28" i="3"/>
  <c r="CY28" i="3"/>
  <c r="CZ28" i="3"/>
  <c r="DA28" i="3"/>
  <c r="A29" i="3"/>
  <c r="CY29" i="3"/>
  <c r="CZ29" i="3"/>
  <c r="DA29" i="3"/>
  <c r="A30" i="3"/>
  <c r="CY30" i="3"/>
  <c r="CZ30" i="3"/>
  <c r="DA30" i="3"/>
  <c r="A31" i="3"/>
  <c r="CX31" i="3"/>
  <c r="CY31" i="3"/>
  <c r="CZ31" i="3"/>
  <c r="DA31" i="3"/>
  <c r="A32" i="3"/>
  <c r="CY32" i="3"/>
  <c r="CZ32" i="3"/>
  <c r="DA32" i="3"/>
  <c r="A33" i="3"/>
  <c r="CY33" i="3"/>
  <c r="CZ33" i="3"/>
  <c r="DA33" i="3"/>
  <c r="A34" i="3"/>
  <c r="CY34" i="3"/>
  <c r="CZ34" i="3"/>
  <c r="DA34" i="3"/>
  <c r="A35" i="3"/>
  <c r="CY35" i="3"/>
  <c r="CZ35" i="3"/>
  <c r="DA35" i="3"/>
  <c r="A36" i="3"/>
  <c r="CY36" i="3"/>
  <c r="CZ36" i="3"/>
  <c r="DA36" i="3"/>
  <c r="A37" i="3"/>
  <c r="CY37" i="3"/>
  <c r="CZ37" i="3"/>
  <c r="DA37" i="3"/>
  <c r="A38" i="3"/>
  <c r="CY38" i="3"/>
  <c r="CZ38" i="3"/>
  <c r="DA38" i="3"/>
  <c r="A39" i="3"/>
  <c r="CY39" i="3"/>
  <c r="CZ39" i="3"/>
  <c r="DA39" i="3"/>
  <c r="A40" i="3"/>
  <c r="CY40" i="3"/>
  <c r="CZ40" i="3"/>
  <c r="DA40" i="3"/>
  <c r="A41" i="3"/>
  <c r="CY41" i="3"/>
  <c r="CZ41" i="3"/>
  <c r="DA41" i="3"/>
  <c r="A42" i="3"/>
  <c r="CY42" i="3"/>
  <c r="CZ42" i="3"/>
  <c r="DA42" i="3"/>
  <c r="A43" i="3"/>
  <c r="CY43" i="3"/>
  <c r="CZ43" i="3"/>
  <c r="DA43" i="3"/>
  <c r="A44" i="3"/>
  <c r="CX44" i="3"/>
  <c r="CY44" i="3"/>
  <c r="CZ44" i="3"/>
  <c r="DA44" i="3"/>
  <c r="A45" i="3"/>
  <c r="CY45" i="3"/>
  <c r="CZ45" i="3"/>
  <c r="DA45" i="3"/>
  <c r="A46" i="3"/>
  <c r="CY46" i="3"/>
  <c r="CZ46" i="3"/>
  <c r="DA46" i="3"/>
  <c r="A47" i="3"/>
  <c r="CX47" i="3"/>
  <c r="CY47" i="3"/>
  <c r="CZ47" i="3"/>
  <c r="DA47" i="3"/>
  <c r="A48" i="3"/>
  <c r="CY48" i="3"/>
  <c r="CZ48" i="3"/>
  <c r="DA48" i="3"/>
  <c r="A49" i="3"/>
  <c r="CY49" i="3"/>
  <c r="CZ49" i="3"/>
  <c r="DA49" i="3"/>
  <c r="A50" i="3"/>
  <c r="CY50" i="3"/>
  <c r="CZ50" i="3"/>
  <c r="DA50" i="3"/>
  <c r="A51" i="3"/>
  <c r="CY51" i="3"/>
  <c r="CZ51" i="3"/>
  <c r="DA51" i="3"/>
  <c r="A52" i="3"/>
  <c r="CY52" i="3"/>
  <c r="CZ52" i="3"/>
  <c r="DA52" i="3"/>
  <c r="A53" i="3"/>
  <c r="CY53" i="3"/>
  <c r="CZ53" i="3"/>
  <c r="DA53" i="3"/>
  <c r="A54" i="3"/>
  <c r="CY54" i="3"/>
  <c r="CZ54" i="3"/>
  <c r="DA54" i="3"/>
  <c r="A55" i="3"/>
  <c r="CY55" i="3"/>
  <c r="CZ55" i="3"/>
  <c r="DA55" i="3"/>
  <c r="A56" i="3"/>
  <c r="CY56" i="3"/>
  <c r="CZ56" i="3"/>
  <c r="DA56" i="3"/>
  <c r="A57" i="3"/>
  <c r="CY57" i="3"/>
  <c r="CZ57" i="3"/>
  <c r="DA57" i="3"/>
  <c r="A58" i="3"/>
  <c r="CY58" i="3"/>
  <c r="CZ58" i="3"/>
  <c r="DA58" i="3"/>
  <c r="A59" i="3"/>
  <c r="CY59" i="3"/>
  <c r="CZ59" i="3"/>
  <c r="DA59" i="3"/>
  <c r="A60" i="3"/>
  <c r="CX60" i="3"/>
  <c r="CY60" i="3"/>
  <c r="CZ60" i="3"/>
  <c r="DA60" i="3"/>
  <c r="A61" i="3"/>
  <c r="CY61" i="3"/>
  <c r="CZ61" i="3"/>
  <c r="DA61" i="3"/>
  <c r="A62" i="3"/>
  <c r="CY62" i="3"/>
  <c r="CZ62" i="3"/>
  <c r="DA62" i="3"/>
  <c r="A63" i="3"/>
  <c r="CY63" i="3"/>
  <c r="CZ63" i="3"/>
  <c r="DA63" i="3"/>
  <c r="A64" i="3"/>
  <c r="CY64" i="3"/>
  <c r="CZ64" i="3"/>
  <c r="DA64" i="3"/>
  <c r="A65" i="3"/>
  <c r="CY65" i="3"/>
  <c r="CZ65" i="3"/>
  <c r="DA65" i="3"/>
  <c r="A66" i="3"/>
  <c r="CY66" i="3"/>
  <c r="CZ66" i="3"/>
  <c r="DA66" i="3"/>
  <c r="A67" i="3"/>
  <c r="CY67" i="3"/>
  <c r="CZ67" i="3"/>
  <c r="DA67" i="3"/>
  <c r="A68" i="3"/>
  <c r="CY68" i="3"/>
  <c r="CZ68" i="3"/>
  <c r="DA68" i="3"/>
  <c r="A69" i="3"/>
  <c r="CY69" i="3"/>
  <c r="CZ69" i="3"/>
  <c r="DA69" i="3"/>
  <c r="A70" i="3"/>
  <c r="CY70" i="3"/>
  <c r="CZ70" i="3"/>
  <c r="DA70" i="3"/>
  <c r="A71" i="3"/>
  <c r="CY71" i="3"/>
  <c r="CZ71" i="3"/>
  <c r="DA71" i="3"/>
  <c r="A72" i="3"/>
  <c r="CY72" i="3"/>
  <c r="CZ72" i="3"/>
  <c r="DA72" i="3"/>
  <c r="A73" i="3"/>
  <c r="CY73" i="3"/>
  <c r="CZ73" i="3"/>
  <c r="DA73" i="3"/>
  <c r="A74" i="3"/>
  <c r="CY74" i="3"/>
  <c r="CZ74" i="3"/>
  <c r="DA74" i="3"/>
  <c r="A75" i="3"/>
  <c r="CY75" i="3"/>
  <c r="CZ75" i="3"/>
  <c r="DA75" i="3"/>
  <c r="A76" i="3"/>
  <c r="CX76" i="3"/>
  <c r="CY76" i="3"/>
  <c r="CZ76" i="3"/>
  <c r="DA76" i="3"/>
  <c r="A77" i="3"/>
  <c r="CY77" i="3"/>
  <c r="CZ77" i="3"/>
  <c r="DA77" i="3"/>
  <c r="A78" i="3"/>
  <c r="CY78" i="3"/>
  <c r="CZ78" i="3"/>
  <c r="DA78" i="3"/>
  <c r="A79" i="3"/>
  <c r="CX79" i="3"/>
  <c r="CY79" i="3"/>
  <c r="CZ79" i="3"/>
  <c r="DA79" i="3"/>
  <c r="A80" i="3"/>
  <c r="CY80" i="3"/>
  <c r="CZ80" i="3"/>
  <c r="DA80" i="3"/>
  <c r="A81" i="3"/>
  <c r="CY81" i="3"/>
  <c r="CZ81" i="3"/>
  <c r="DA81" i="3"/>
  <c r="A82" i="3"/>
  <c r="CY82" i="3"/>
  <c r="CZ82" i="3"/>
  <c r="DA82" i="3"/>
  <c r="A83" i="3"/>
  <c r="CY83" i="3"/>
  <c r="CZ83" i="3"/>
  <c r="DA83" i="3"/>
  <c r="A84" i="3"/>
  <c r="CY84" i="3"/>
  <c r="CZ84" i="3"/>
  <c r="DA84" i="3"/>
  <c r="A85" i="3"/>
  <c r="CY85" i="3"/>
  <c r="CZ85" i="3"/>
  <c r="DA85" i="3"/>
  <c r="A86" i="3"/>
  <c r="CY86" i="3"/>
  <c r="CZ86" i="3"/>
  <c r="DA86" i="3"/>
  <c r="A87" i="3"/>
  <c r="CY87" i="3"/>
  <c r="CZ87" i="3"/>
  <c r="DA87" i="3"/>
  <c r="A88" i="3"/>
  <c r="CY88" i="3"/>
  <c r="CZ88" i="3"/>
  <c r="DA88" i="3"/>
  <c r="A89" i="3"/>
  <c r="CY89" i="3"/>
  <c r="CZ89" i="3"/>
  <c r="DA89" i="3"/>
  <c r="A90" i="3"/>
  <c r="CY90" i="3"/>
  <c r="CZ90" i="3"/>
  <c r="DA90" i="3"/>
  <c r="A91" i="3"/>
  <c r="CY91" i="3"/>
  <c r="CZ91" i="3"/>
  <c r="DA91" i="3"/>
  <c r="A92" i="3"/>
  <c r="CY92" i="3"/>
  <c r="CZ92" i="3"/>
  <c r="DA92" i="3"/>
  <c r="A93" i="3"/>
  <c r="CY93" i="3"/>
  <c r="CZ93" i="3"/>
  <c r="DA93" i="3"/>
  <c r="A94" i="3"/>
  <c r="CY94" i="3"/>
  <c r="CZ94" i="3"/>
  <c r="DA94" i="3"/>
  <c r="A95" i="3"/>
  <c r="CY95" i="3"/>
  <c r="CZ95" i="3"/>
  <c r="DA95" i="3"/>
  <c r="A96" i="3"/>
  <c r="CY96" i="3"/>
  <c r="CZ96" i="3"/>
  <c r="DA96" i="3"/>
  <c r="A97" i="3"/>
  <c r="CY97" i="3"/>
  <c r="CZ97" i="3"/>
  <c r="DA97" i="3"/>
  <c r="A98" i="3"/>
  <c r="CY98" i="3"/>
  <c r="CZ98" i="3"/>
  <c r="DA98" i="3"/>
  <c r="A99" i="3"/>
  <c r="CY99" i="3"/>
  <c r="CZ99" i="3"/>
  <c r="DA99" i="3"/>
  <c r="A100" i="3"/>
  <c r="CY100" i="3"/>
  <c r="CZ100" i="3"/>
  <c r="DA100" i="3"/>
  <c r="A101" i="3"/>
  <c r="CY101" i="3"/>
  <c r="CZ101" i="3"/>
  <c r="DA101" i="3"/>
  <c r="A102" i="3"/>
  <c r="CY102" i="3"/>
  <c r="CZ102" i="3"/>
  <c r="DA102" i="3"/>
  <c r="A103" i="3"/>
  <c r="CY103" i="3"/>
  <c r="CZ103" i="3"/>
  <c r="DA103" i="3"/>
  <c r="A104" i="3"/>
  <c r="CY104" i="3"/>
  <c r="CZ104" i="3"/>
  <c r="DA104" i="3"/>
  <c r="A105" i="3"/>
  <c r="CY105" i="3"/>
  <c r="CZ105" i="3"/>
  <c r="DA105" i="3"/>
  <c r="A106" i="3"/>
  <c r="CY106" i="3"/>
  <c r="CZ106" i="3"/>
  <c r="DA106" i="3"/>
  <c r="A107" i="3"/>
  <c r="CY107" i="3"/>
  <c r="CZ107" i="3"/>
  <c r="DA107" i="3"/>
  <c r="A108" i="3"/>
  <c r="CX108" i="3"/>
  <c r="CY108" i="3"/>
  <c r="CZ108" i="3"/>
  <c r="DA108" i="3"/>
  <c r="A109" i="3"/>
  <c r="CY109" i="3"/>
  <c r="CZ109" i="3"/>
  <c r="DA109" i="3"/>
  <c r="A110" i="3"/>
  <c r="CY110" i="3"/>
  <c r="CZ110" i="3"/>
  <c r="DA110" i="3"/>
  <c r="A111" i="3"/>
  <c r="CY111" i="3"/>
  <c r="CZ111" i="3"/>
  <c r="DA111" i="3"/>
  <c r="A112" i="3"/>
  <c r="CY112" i="3"/>
  <c r="CZ112" i="3"/>
  <c r="DA112" i="3"/>
  <c r="A113" i="3"/>
  <c r="CY113" i="3"/>
  <c r="CZ113" i="3"/>
  <c r="DA113" i="3"/>
  <c r="A114" i="3"/>
  <c r="CY114" i="3"/>
  <c r="CZ114" i="3"/>
  <c r="DA114" i="3"/>
  <c r="A115" i="3"/>
  <c r="CY115" i="3"/>
  <c r="CZ115" i="3"/>
  <c r="DA115" i="3"/>
  <c r="A116" i="3"/>
  <c r="CY116" i="3"/>
  <c r="CZ116" i="3"/>
  <c r="DA116" i="3"/>
  <c r="A117" i="3"/>
  <c r="CY117" i="3"/>
  <c r="CZ117" i="3"/>
  <c r="DA117" i="3"/>
  <c r="A118" i="3"/>
  <c r="CY118" i="3"/>
  <c r="CZ118" i="3"/>
  <c r="DA118" i="3"/>
  <c r="A119" i="3"/>
  <c r="CY119" i="3"/>
  <c r="CZ119" i="3"/>
  <c r="DA119" i="3"/>
  <c r="A120" i="3"/>
  <c r="CY120" i="3"/>
  <c r="CZ120" i="3"/>
  <c r="DA120" i="3"/>
  <c r="A121" i="3"/>
  <c r="CX121" i="3"/>
  <c r="CY121" i="3"/>
  <c r="CZ121" i="3"/>
  <c r="DA121" i="3"/>
  <c r="A122" i="3"/>
  <c r="CX122" i="3"/>
  <c r="CY122" i="3"/>
  <c r="CZ122" i="3"/>
  <c r="DA122" i="3"/>
  <c r="A123" i="3"/>
  <c r="CX123" i="3"/>
  <c r="CY123" i="3"/>
  <c r="CZ123" i="3"/>
  <c r="DA123" i="3"/>
  <c r="A124" i="3"/>
  <c r="CX124" i="3"/>
  <c r="CY124" i="3"/>
  <c r="CZ124" i="3"/>
  <c r="DA124" i="3"/>
  <c r="A125" i="3"/>
  <c r="CX125" i="3"/>
  <c r="CY125" i="3"/>
  <c r="CZ125" i="3"/>
  <c r="DA125" i="3"/>
  <c r="A126" i="3"/>
  <c r="CX126" i="3"/>
  <c r="CY126" i="3"/>
  <c r="CZ126" i="3"/>
  <c r="DA126" i="3"/>
  <c r="A127" i="3"/>
  <c r="CX127" i="3"/>
  <c r="CY127" i="3"/>
  <c r="CZ127" i="3"/>
  <c r="DA127" i="3"/>
  <c r="A128" i="3"/>
  <c r="CX128" i="3"/>
  <c r="CY128" i="3"/>
  <c r="CZ128" i="3"/>
  <c r="DA128" i="3"/>
  <c r="A129" i="3"/>
  <c r="CY129" i="3"/>
  <c r="CZ129" i="3"/>
  <c r="DA129" i="3"/>
  <c r="A130" i="3"/>
  <c r="CY130" i="3"/>
  <c r="CZ130" i="3"/>
  <c r="DA130" i="3"/>
  <c r="A131" i="3"/>
  <c r="CY131" i="3"/>
  <c r="CZ131" i="3"/>
  <c r="DA131" i="3"/>
  <c r="A132" i="3"/>
  <c r="CY132" i="3"/>
  <c r="CZ132" i="3"/>
  <c r="DA132" i="3"/>
  <c r="A133" i="3"/>
  <c r="CY133" i="3"/>
  <c r="CZ133" i="3"/>
  <c r="DA133" i="3"/>
  <c r="A134" i="3"/>
  <c r="CY134" i="3"/>
  <c r="CZ134" i="3"/>
  <c r="DA134" i="3"/>
  <c r="A135" i="3"/>
  <c r="CY135" i="3"/>
  <c r="CZ135" i="3"/>
  <c r="DA135" i="3"/>
  <c r="A136" i="3"/>
  <c r="CY136" i="3"/>
  <c r="CZ136" i="3"/>
  <c r="DA136" i="3"/>
  <c r="A137" i="3"/>
  <c r="CY137" i="3"/>
  <c r="CZ137" i="3"/>
  <c r="DA137" i="3"/>
  <c r="A138" i="3"/>
  <c r="CY138" i="3"/>
  <c r="CZ138" i="3"/>
  <c r="DA138" i="3"/>
  <c r="A139" i="3"/>
  <c r="CY139" i="3"/>
  <c r="CZ139" i="3"/>
  <c r="DA139" i="3"/>
  <c r="A140" i="3"/>
  <c r="CY140" i="3"/>
  <c r="CZ140" i="3"/>
  <c r="DA140" i="3"/>
  <c r="A141" i="3"/>
  <c r="CY141" i="3"/>
  <c r="CZ141" i="3"/>
  <c r="DA141" i="3"/>
  <c r="A142" i="3"/>
  <c r="CY142" i="3"/>
  <c r="CZ142" i="3"/>
  <c r="DA142" i="3"/>
  <c r="A143" i="3"/>
  <c r="CY143" i="3"/>
  <c r="CZ143" i="3"/>
  <c r="DA143" i="3"/>
  <c r="A144" i="3"/>
  <c r="CY144" i="3"/>
  <c r="CZ144" i="3"/>
  <c r="DA144" i="3"/>
  <c r="A145" i="3"/>
  <c r="CY145" i="3"/>
  <c r="CZ145" i="3"/>
  <c r="DA145" i="3"/>
  <c r="A146" i="3"/>
  <c r="CY146" i="3"/>
  <c r="CZ146" i="3"/>
  <c r="DA146" i="3"/>
  <c r="A147" i="3"/>
  <c r="CY147" i="3"/>
  <c r="CZ147" i="3"/>
  <c r="DA147" i="3"/>
  <c r="A148" i="3"/>
  <c r="CY148" i="3"/>
  <c r="CZ148" i="3"/>
  <c r="DA148" i="3"/>
  <c r="A149" i="3"/>
  <c r="CY149" i="3"/>
  <c r="CZ149" i="3"/>
  <c r="DA149" i="3"/>
  <c r="A150" i="3"/>
  <c r="CY150" i="3"/>
  <c r="CZ150" i="3"/>
  <c r="DA150" i="3"/>
  <c r="A151" i="3"/>
  <c r="CX151" i="3"/>
  <c r="CY151" i="3"/>
  <c r="CZ151" i="3"/>
  <c r="DA151" i="3"/>
  <c r="A152" i="3"/>
  <c r="CY152" i="3"/>
  <c r="CZ152" i="3"/>
  <c r="DA152" i="3"/>
  <c r="A153" i="3"/>
  <c r="CY153" i="3"/>
  <c r="CZ153" i="3"/>
  <c r="DA153" i="3"/>
  <c r="A154" i="3"/>
  <c r="CY154" i="3"/>
  <c r="CZ154" i="3"/>
  <c r="DA154" i="3"/>
  <c r="A155" i="3"/>
  <c r="CY155" i="3"/>
  <c r="CZ155" i="3"/>
  <c r="DA155" i="3"/>
  <c r="A156" i="3"/>
  <c r="CY156" i="3"/>
  <c r="CZ156" i="3"/>
  <c r="DA156" i="3"/>
  <c r="A157" i="3"/>
  <c r="CY157" i="3"/>
  <c r="CZ157" i="3"/>
  <c r="DA157" i="3"/>
  <c r="A158" i="3"/>
  <c r="CY158" i="3"/>
  <c r="CZ158" i="3"/>
  <c r="DA158" i="3"/>
  <c r="A159" i="3"/>
  <c r="CY159" i="3"/>
  <c r="CZ159" i="3"/>
  <c r="DA159" i="3"/>
  <c r="A160" i="3"/>
  <c r="CY160" i="3"/>
  <c r="CZ160" i="3"/>
  <c r="DA160" i="3"/>
  <c r="A161" i="3"/>
  <c r="CY161" i="3"/>
  <c r="CZ161" i="3"/>
  <c r="DA161" i="3"/>
  <c r="A162" i="3"/>
  <c r="CY162" i="3"/>
  <c r="CZ162" i="3"/>
  <c r="DA162" i="3"/>
  <c r="A163" i="3"/>
  <c r="CY163" i="3"/>
  <c r="CZ163" i="3"/>
  <c r="DA163" i="3"/>
  <c r="A164" i="3"/>
  <c r="CY164" i="3"/>
  <c r="CZ164" i="3"/>
  <c r="DA164" i="3"/>
  <c r="A165" i="3"/>
  <c r="CY165" i="3"/>
  <c r="CZ165" i="3"/>
  <c r="DA165" i="3"/>
  <c r="A166" i="3"/>
  <c r="CY166" i="3"/>
  <c r="CZ166" i="3"/>
  <c r="DA166" i="3"/>
  <c r="A167" i="3"/>
  <c r="CY167" i="3"/>
  <c r="CZ167" i="3"/>
  <c r="DA167" i="3"/>
  <c r="A168" i="3"/>
  <c r="CY168" i="3"/>
  <c r="CZ168" i="3"/>
  <c r="DA168" i="3"/>
  <c r="A169" i="3"/>
  <c r="CY169" i="3"/>
  <c r="CZ169" i="3"/>
  <c r="DA169" i="3"/>
  <c r="A170" i="3"/>
  <c r="CY170" i="3"/>
  <c r="CZ170" i="3"/>
  <c r="DA170" i="3"/>
  <c r="A171" i="3"/>
  <c r="CY171" i="3"/>
  <c r="CZ171" i="3"/>
  <c r="DA171" i="3"/>
  <c r="A172" i="3"/>
  <c r="CY172" i="3"/>
  <c r="CZ172" i="3"/>
  <c r="DA172" i="3"/>
  <c r="A173" i="3"/>
  <c r="CY173" i="3"/>
  <c r="CZ173" i="3"/>
  <c r="DA173" i="3"/>
  <c r="A174" i="3"/>
  <c r="CY174" i="3"/>
  <c r="CZ174" i="3"/>
  <c r="DA174" i="3"/>
  <c r="A175" i="3"/>
  <c r="CY175" i="3"/>
  <c r="CZ175" i="3"/>
  <c r="DA175" i="3"/>
  <c r="A176" i="3"/>
  <c r="CY176" i="3"/>
  <c r="CZ176" i="3"/>
  <c r="DA176" i="3"/>
  <c r="A177" i="3"/>
  <c r="CY177" i="3"/>
  <c r="CZ177" i="3"/>
  <c r="DA177" i="3"/>
  <c r="A178" i="3"/>
  <c r="CY178" i="3"/>
  <c r="CZ178" i="3"/>
  <c r="DA178" i="3"/>
  <c r="A179" i="3"/>
  <c r="CY179" i="3"/>
  <c r="CZ179" i="3"/>
  <c r="DA179" i="3"/>
  <c r="A180" i="3"/>
  <c r="CX180" i="3"/>
  <c r="CY180" i="3"/>
  <c r="CZ180" i="3"/>
  <c r="DA180" i="3"/>
  <c r="A181" i="3"/>
  <c r="CY181" i="3"/>
  <c r="CZ181" i="3"/>
  <c r="DA181" i="3"/>
  <c r="A182" i="3"/>
  <c r="CY182" i="3"/>
  <c r="CZ182" i="3"/>
  <c r="DA182" i="3"/>
  <c r="A183" i="3"/>
  <c r="CY183" i="3"/>
  <c r="CZ183" i="3"/>
  <c r="DA183" i="3"/>
  <c r="A184" i="3"/>
  <c r="CY184" i="3"/>
  <c r="CZ184" i="3"/>
  <c r="DA184" i="3"/>
  <c r="A185" i="3"/>
  <c r="CY185" i="3"/>
  <c r="CZ185" i="3"/>
  <c r="DA185" i="3"/>
  <c r="A186" i="3"/>
  <c r="CY186" i="3"/>
  <c r="CZ186" i="3"/>
  <c r="DA186" i="3"/>
  <c r="A187" i="3"/>
  <c r="CY187" i="3"/>
  <c r="CZ187" i="3"/>
  <c r="DA187" i="3"/>
  <c r="A188" i="3"/>
  <c r="CY188" i="3"/>
  <c r="CZ188" i="3"/>
  <c r="DA188" i="3"/>
  <c r="A189" i="3"/>
  <c r="CY189" i="3"/>
  <c r="CZ189" i="3"/>
  <c r="DA189" i="3"/>
  <c r="A190" i="3"/>
  <c r="CY190" i="3"/>
  <c r="CZ190" i="3"/>
  <c r="DA190" i="3"/>
  <c r="A191" i="3"/>
  <c r="CY191" i="3"/>
  <c r="CZ191" i="3"/>
  <c r="DA191" i="3"/>
  <c r="A192" i="3"/>
  <c r="CY192" i="3"/>
  <c r="CZ192" i="3"/>
  <c r="DA192" i="3"/>
  <c r="A193" i="3"/>
  <c r="CY193" i="3"/>
  <c r="CZ193" i="3"/>
  <c r="DA193" i="3"/>
  <c r="A194" i="3"/>
  <c r="CY194" i="3"/>
  <c r="CZ194" i="3"/>
  <c r="DA194" i="3"/>
  <c r="A195" i="3"/>
  <c r="CY195" i="3"/>
  <c r="CZ195" i="3"/>
  <c r="DA195" i="3"/>
  <c r="A196" i="3"/>
  <c r="CY196" i="3"/>
  <c r="CZ196" i="3"/>
  <c r="DA196" i="3"/>
  <c r="A197" i="3"/>
  <c r="CY197" i="3"/>
  <c r="CZ197" i="3"/>
  <c r="DA197" i="3"/>
  <c r="A198" i="3"/>
  <c r="CY198" i="3"/>
  <c r="CZ198" i="3"/>
  <c r="DA198" i="3"/>
  <c r="A199" i="3"/>
  <c r="CY199" i="3"/>
  <c r="CZ199" i="3"/>
  <c r="DA199" i="3"/>
  <c r="A200" i="3"/>
  <c r="CY200" i="3"/>
  <c r="CZ200" i="3"/>
  <c r="DA200" i="3"/>
  <c r="A201" i="3"/>
  <c r="CY201" i="3"/>
  <c r="CZ201" i="3"/>
  <c r="DA201" i="3"/>
  <c r="A202" i="3"/>
  <c r="CY202" i="3"/>
  <c r="CZ202" i="3"/>
  <c r="DA202" i="3"/>
  <c r="A203" i="3"/>
  <c r="CY203" i="3"/>
  <c r="CZ203" i="3"/>
  <c r="DA203" i="3"/>
  <c r="A204" i="3"/>
  <c r="CY204" i="3"/>
  <c r="CZ204" i="3"/>
  <c r="DA204" i="3"/>
  <c r="A205" i="3"/>
  <c r="CY205" i="3"/>
  <c r="CZ205" i="3"/>
  <c r="DA205" i="3"/>
  <c r="A206" i="3"/>
  <c r="CY206" i="3"/>
  <c r="CZ206" i="3"/>
  <c r="DA206" i="3"/>
  <c r="A207" i="3"/>
  <c r="CY207" i="3"/>
  <c r="CZ207" i="3"/>
  <c r="DA207" i="3"/>
  <c r="A208" i="3"/>
  <c r="CY208" i="3"/>
  <c r="CZ208" i="3"/>
  <c r="DA208" i="3"/>
  <c r="A209" i="3"/>
  <c r="CY209" i="3"/>
  <c r="CZ209" i="3"/>
  <c r="DA209" i="3"/>
  <c r="A210" i="3"/>
  <c r="CY210" i="3"/>
  <c r="CZ210" i="3"/>
  <c r="DA210" i="3"/>
  <c r="A211" i="3"/>
  <c r="CY211" i="3"/>
  <c r="CZ211" i="3"/>
  <c r="DA211" i="3"/>
  <c r="A212" i="3"/>
  <c r="CY212" i="3"/>
  <c r="CZ212" i="3"/>
  <c r="DA212" i="3"/>
  <c r="A213" i="3"/>
  <c r="CY213" i="3"/>
  <c r="CZ213" i="3"/>
  <c r="DA213" i="3"/>
  <c r="A214" i="3"/>
  <c r="CY214" i="3"/>
  <c r="CZ214" i="3"/>
  <c r="DA214" i="3"/>
  <c r="A215" i="3"/>
  <c r="CY215" i="3"/>
  <c r="CZ215" i="3"/>
  <c r="DA215" i="3"/>
  <c r="A216" i="3"/>
  <c r="CY216" i="3"/>
  <c r="CZ216" i="3"/>
  <c r="DA216" i="3"/>
  <c r="A217" i="3"/>
  <c r="CY217" i="3"/>
  <c r="CZ217" i="3"/>
  <c r="DA217" i="3"/>
  <c r="A218" i="3"/>
  <c r="CY218" i="3"/>
  <c r="CZ218" i="3"/>
  <c r="DA218" i="3"/>
  <c r="A219" i="3"/>
  <c r="CY219" i="3"/>
  <c r="CZ219" i="3"/>
  <c r="DA219" i="3"/>
  <c r="A220" i="3"/>
  <c r="CY220" i="3"/>
  <c r="CZ220" i="3"/>
  <c r="DA220" i="3"/>
  <c r="A221" i="3"/>
  <c r="CY221" i="3"/>
  <c r="CZ221" i="3"/>
  <c r="DA221" i="3"/>
  <c r="A222" i="3"/>
  <c r="CY222" i="3"/>
  <c r="CZ222" i="3"/>
  <c r="DA222" i="3"/>
  <c r="A223" i="3"/>
  <c r="CY223" i="3"/>
  <c r="CZ223" i="3"/>
  <c r="DA223" i="3"/>
  <c r="A224" i="3"/>
  <c r="CY224" i="3"/>
  <c r="CZ224" i="3"/>
  <c r="DA224" i="3"/>
  <c r="A225" i="3"/>
  <c r="CY225" i="3"/>
  <c r="CZ225" i="3"/>
  <c r="DA225" i="3"/>
  <c r="A226" i="3"/>
  <c r="CY226" i="3"/>
  <c r="CZ226" i="3"/>
  <c r="DA226" i="3"/>
  <c r="A227" i="3"/>
  <c r="CY227" i="3"/>
  <c r="CZ227" i="3"/>
  <c r="DA227" i="3"/>
  <c r="A228" i="3"/>
  <c r="CY228" i="3"/>
  <c r="CZ228" i="3"/>
  <c r="DA228" i="3"/>
  <c r="A229" i="3"/>
  <c r="CY229" i="3"/>
  <c r="CZ229" i="3"/>
  <c r="DA229" i="3"/>
  <c r="A230" i="3"/>
  <c r="CY230" i="3"/>
  <c r="CZ230" i="3"/>
  <c r="DA230" i="3"/>
  <c r="A231" i="3"/>
  <c r="CY231" i="3"/>
  <c r="CZ231" i="3"/>
  <c r="DA231" i="3"/>
  <c r="A232" i="3"/>
  <c r="CY232" i="3"/>
  <c r="CZ232" i="3"/>
  <c r="DA232" i="3"/>
  <c r="A233" i="3"/>
  <c r="CY233" i="3"/>
  <c r="CZ233" i="3"/>
  <c r="DA233" i="3"/>
  <c r="A234" i="3"/>
  <c r="CY234" i="3"/>
  <c r="CZ234" i="3"/>
  <c r="DA234" i="3"/>
  <c r="A235" i="3"/>
  <c r="CY235" i="3"/>
  <c r="CZ235" i="3"/>
  <c r="DA235" i="3"/>
  <c r="A236" i="3"/>
  <c r="CY236" i="3"/>
  <c r="CZ236" i="3"/>
  <c r="DA236" i="3"/>
  <c r="A237" i="3"/>
  <c r="CY237" i="3"/>
  <c r="CZ237" i="3"/>
  <c r="DA237" i="3"/>
  <c r="A238" i="3"/>
  <c r="CY238" i="3"/>
  <c r="CZ238" i="3"/>
  <c r="DA238" i="3"/>
  <c r="A239" i="3"/>
  <c r="CY239" i="3"/>
  <c r="CZ239" i="3"/>
  <c r="DA239" i="3"/>
  <c r="A240" i="3"/>
  <c r="CY240" i="3"/>
  <c r="CZ240" i="3"/>
  <c r="DA240" i="3"/>
  <c r="A241" i="3"/>
  <c r="CY241" i="3"/>
  <c r="CZ241" i="3"/>
  <c r="DA241" i="3"/>
  <c r="A242" i="3"/>
  <c r="CY242" i="3"/>
  <c r="CZ242" i="3"/>
  <c r="DA242" i="3"/>
  <c r="A243" i="3"/>
  <c r="CY243" i="3"/>
  <c r="CZ243" i="3"/>
  <c r="DA243" i="3"/>
  <c r="A244" i="3"/>
  <c r="CX244" i="3"/>
  <c r="CY244" i="3"/>
  <c r="CZ244" i="3"/>
  <c r="DA244" i="3"/>
  <c r="A245" i="3"/>
  <c r="CY245" i="3"/>
  <c r="CZ245" i="3"/>
  <c r="DA245" i="3"/>
  <c r="A246" i="3"/>
  <c r="CY246" i="3"/>
  <c r="CZ246" i="3"/>
  <c r="DA246" i="3"/>
  <c r="A247" i="3"/>
  <c r="CY247" i="3"/>
  <c r="CZ247" i="3"/>
  <c r="DA247" i="3"/>
  <c r="A248" i="3"/>
  <c r="CY248" i="3"/>
  <c r="CZ248" i="3"/>
  <c r="DA248" i="3"/>
  <c r="A249" i="3"/>
  <c r="CY249" i="3"/>
  <c r="CZ249" i="3"/>
  <c r="DA249" i="3"/>
  <c r="A250" i="3"/>
  <c r="CY250" i="3"/>
  <c r="CZ250" i="3"/>
  <c r="DA250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M22" i="1"/>
  <c r="AN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R22" i="1"/>
  <c r="DS22" i="1"/>
  <c r="EE22" i="1"/>
  <c r="EF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C24" i="1"/>
  <c r="D24" i="1"/>
  <c r="I24" i="1"/>
  <c r="T24" i="1"/>
  <c r="W24" i="1"/>
  <c r="AC24" i="1"/>
  <c r="AD24" i="1"/>
  <c r="CR24" i="1" s="1"/>
  <c r="Q24" i="1" s="1"/>
  <c r="AE24" i="1"/>
  <c r="AF24" i="1"/>
  <c r="AG24" i="1"/>
  <c r="AH24" i="1"/>
  <c r="CV24" i="1" s="1"/>
  <c r="U24" i="1" s="1"/>
  <c r="AI24" i="1"/>
  <c r="AJ24" i="1"/>
  <c r="CQ24" i="1"/>
  <c r="P24" i="1" s="1"/>
  <c r="CS24" i="1"/>
  <c r="R24" i="1" s="1"/>
  <c r="CT24" i="1"/>
  <c r="S24" i="1" s="1"/>
  <c r="CU24" i="1"/>
  <c r="CW24" i="1"/>
  <c r="V24" i="1" s="1"/>
  <c r="CX24" i="1"/>
  <c r="FR24" i="1"/>
  <c r="GK24" i="1"/>
  <c r="GL24" i="1"/>
  <c r="GO24" i="1"/>
  <c r="GP24" i="1"/>
  <c r="GV24" i="1"/>
  <c r="GX24" i="1"/>
  <c r="C25" i="1"/>
  <c r="D25" i="1"/>
  <c r="I25" i="1"/>
  <c r="CX4" i="3" s="1"/>
  <c r="P25" i="1"/>
  <c r="X25" i="1"/>
  <c r="AC25" i="1"/>
  <c r="AD25" i="1"/>
  <c r="AE25" i="1"/>
  <c r="CS25" i="1" s="1"/>
  <c r="R25" i="1" s="1"/>
  <c r="AF25" i="1"/>
  <c r="AG25" i="1"/>
  <c r="AH25" i="1"/>
  <c r="CV25" i="1" s="1"/>
  <c r="U25" i="1" s="1"/>
  <c r="AI25" i="1"/>
  <c r="CW25" i="1" s="1"/>
  <c r="V25" i="1" s="1"/>
  <c r="AJ25" i="1"/>
  <c r="CQ25" i="1"/>
  <c r="CR25" i="1"/>
  <c r="Q25" i="1" s="1"/>
  <c r="CT25" i="1"/>
  <c r="S25" i="1" s="1"/>
  <c r="CZ25" i="1" s="1"/>
  <c r="Y25" i="1" s="1"/>
  <c r="CU25" i="1"/>
  <c r="T25" i="1" s="1"/>
  <c r="CX25" i="1"/>
  <c r="W25" i="1" s="1"/>
  <c r="CY25" i="1"/>
  <c r="FR25" i="1"/>
  <c r="GK25" i="1"/>
  <c r="GL25" i="1"/>
  <c r="GO25" i="1"/>
  <c r="GP25" i="1"/>
  <c r="GV25" i="1"/>
  <c r="GX25" i="1" s="1"/>
  <c r="C26" i="1"/>
  <c r="D26" i="1"/>
  <c r="I26" i="1"/>
  <c r="CX5" i="3" s="1"/>
  <c r="P26" i="1"/>
  <c r="CP26" i="1" s="1"/>
  <c r="O26" i="1" s="1"/>
  <c r="T26" i="1"/>
  <c r="AB26" i="1"/>
  <c r="AC26" i="1"/>
  <c r="AE26" i="1"/>
  <c r="AD26" i="1" s="1"/>
  <c r="CR26" i="1" s="1"/>
  <c r="Q26" i="1" s="1"/>
  <c r="AF26" i="1"/>
  <c r="CT26" i="1" s="1"/>
  <c r="S26" i="1" s="1"/>
  <c r="AG26" i="1"/>
  <c r="AH26" i="1"/>
  <c r="CV26" i="1" s="1"/>
  <c r="U26" i="1" s="1"/>
  <c r="AI26" i="1"/>
  <c r="CW26" i="1" s="1"/>
  <c r="V26" i="1" s="1"/>
  <c r="AJ26" i="1"/>
  <c r="CX26" i="1" s="1"/>
  <c r="W26" i="1" s="1"/>
  <c r="CQ26" i="1"/>
  <c r="CS26" i="1"/>
  <c r="R26" i="1" s="1"/>
  <c r="CU26" i="1"/>
  <c r="CZ26" i="1"/>
  <c r="Y26" i="1" s="1"/>
  <c r="FR26" i="1"/>
  <c r="GL26" i="1"/>
  <c r="GO26" i="1"/>
  <c r="GP26" i="1"/>
  <c r="GV26" i="1"/>
  <c r="GX26" i="1"/>
  <c r="C27" i="1"/>
  <c r="D27" i="1"/>
  <c r="I27" i="1"/>
  <c r="CX6" i="3" s="1"/>
  <c r="R27" i="1"/>
  <c r="AC27" i="1"/>
  <c r="CQ27" i="1" s="1"/>
  <c r="P27" i="1" s="1"/>
  <c r="AE27" i="1"/>
  <c r="AD27" i="1" s="1"/>
  <c r="CR27" i="1" s="1"/>
  <c r="Q27" i="1" s="1"/>
  <c r="AF27" i="1"/>
  <c r="AG27" i="1"/>
  <c r="CU27" i="1" s="1"/>
  <c r="T27" i="1" s="1"/>
  <c r="AH27" i="1"/>
  <c r="AI27" i="1"/>
  <c r="AJ27" i="1"/>
  <c r="CX27" i="1" s="1"/>
  <c r="W27" i="1" s="1"/>
  <c r="CS27" i="1"/>
  <c r="CV27" i="1"/>
  <c r="U27" i="1" s="1"/>
  <c r="CW27" i="1"/>
  <c r="V27" i="1" s="1"/>
  <c r="FR27" i="1"/>
  <c r="GL27" i="1"/>
  <c r="GO27" i="1"/>
  <c r="GP27" i="1"/>
  <c r="GV27" i="1"/>
  <c r="GX27" i="1"/>
  <c r="C28" i="1"/>
  <c r="D28" i="1"/>
  <c r="P28" i="1"/>
  <c r="U28" i="1"/>
  <c r="AC28" i="1"/>
  <c r="AD28" i="1"/>
  <c r="AB28" i="1" s="1"/>
  <c r="AE28" i="1"/>
  <c r="CS28" i="1" s="1"/>
  <c r="R28" i="1" s="1"/>
  <c r="GK28" i="1" s="1"/>
  <c r="AF28" i="1"/>
  <c r="CT28" i="1" s="1"/>
  <c r="S28" i="1" s="1"/>
  <c r="AG28" i="1"/>
  <c r="AH28" i="1"/>
  <c r="CV28" i="1" s="1"/>
  <c r="AI28" i="1"/>
  <c r="CW28" i="1" s="1"/>
  <c r="V28" i="1" s="1"/>
  <c r="AJ28" i="1"/>
  <c r="CX28" i="1" s="1"/>
  <c r="W28" i="1" s="1"/>
  <c r="CQ28" i="1"/>
  <c r="CR28" i="1"/>
  <c r="Q28" i="1" s="1"/>
  <c r="CU28" i="1"/>
  <c r="T28" i="1" s="1"/>
  <c r="FR28" i="1"/>
  <c r="GL28" i="1"/>
  <c r="GO28" i="1"/>
  <c r="GP28" i="1"/>
  <c r="GV28" i="1"/>
  <c r="GX28" i="1" s="1"/>
  <c r="C29" i="1"/>
  <c r="D29" i="1"/>
  <c r="AC29" i="1"/>
  <c r="CQ29" i="1" s="1"/>
  <c r="P29" i="1" s="1"/>
  <c r="AD29" i="1"/>
  <c r="AE29" i="1"/>
  <c r="AF29" i="1"/>
  <c r="AB29" i="1" s="1"/>
  <c r="AG29" i="1"/>
  <c r="CU29" i="1" s="1"/>
  <c r="T29" i="1" s="1"/>
  <c r="AH29" i="1"/>
  <c r="AI29" i="1"/>
  <c r="AJ29" i="1"/>
  <c r="CR29" i="1"/>
  <c r="Q29" i="1" s="1"/>
  <c r="CP29" i="1" s="1"/>
  <c r="O29" i="1" s="1"/>
  <c r="CS29" i="1"/>
  <c r="R29" i="1" s="1"/>
  <c r="GK29" i="1" s="1"/>
  <c r="CT29" i="1"/>
  <c r="S29" i="1" s="1"/>
  <c r="CV29" i="1"/>
  <c r="U29" i="1" s="1"/>
  <c r="CW29" i="1"/>
  <c r="V29" i="1" s="1"/>
  <c r="CX29" i="1"/>
  <c r="W29" i="1" s="1"/>
  <c r="FR29" i="1"/>
  <c r="GL29" i="1"/>
  <c r="GO29" i="1"/>
  <c r="GP29" i="1"/>
  <c r="GV29" i="1"/>
  <c r="GX29" i="1"/>
  <c r="C30" i="1"/>
  <c r="D30" i="1"/>
  <c r="P30" i="1"/>
  <c r="X30" i="1"/>
  <c r="AC30" i="1"/>
  <c r="AE30" i="1"/>
  <c r="AF30" i="1"/>
  <c r="AG30" i="1"/>
  <c r="AH30" i="1"/>
  <c r="AI30" i="1"/>
  <c r="CW30" i="1" s="1"/>
  <c r="V30" i="1" s="1"/>
  <c r="AJ30" i="1"/>
  <c r="CQ30" i="1"/>
  <c r="CT30" i="1"/>
  <c r="S30" i="1" s="1"/>
  <c r="CU30" i="1"/>
  <c r="T30" i="1" s="1"/>
  <c r="CV30" i="1"/>
  <c r="U30" i="1" s="1"/>
  <c r="CX30" i="1"/>
  <c r="W30" i="1" s="1"/>
  <c r="CY30" i="1"/>
  <c r="CZ30" i="1"/>
  <c r="Y30" i="1" s="1"/>
  <c r="FR30" i="1"/>
  <c r="GL30" i="1"/>
  <c r="GO30" i="1"/>
  <c r="GP30" i="1"/>
  <c r="GV30" i="1"/>
  <c r="GX30" i="1" s="1"/>
  <c r="C31" i="1"/>
  <c r="D31" i="1"/>
  <c r="S31" i="1"/>
  <c r="V31" i="1"/>
  <c r="AC31" i="1"/>
  <c r="AE31" i="1"/>
  <c r="AD31" i="1" s="1"/>
  <c r="CR31" i="1" s="1"/>
  <c r="Q31" i="1" s="1"/>
  <c r="AF31" i="1"/>
  <c r="AG31" i="1"/>
  <c r="CU31" i="1" s="1"/>
  <c r="T31" i="1" s="1"/>
  <c r="AH31" i="1"/>
  <c r="AI31" i="1"/>
  <c r="AJ31" i="1"/>
  <c r="CS31" i="1"/>
  <c r="R31" i="1" s="1"/>
  <c r="CT31" i="1"/>
  <c r="CV31" i="1"/>
  <c r="U31" i="1" s="1"/>
  <c r="CW31" i="1"/>
  <c r="CX31" i="1"/>
  <c r="W31" i="1" s="1"/>
  <c r="CY31" i="1"/>
  <c r="X31" i="1" s="1"/>
  <c r="CZ31" i="1"/>
  <c r="Y31" i="1" s="1"/>
  <c r="FR31" i="1"/>
  <c r="GK31" i="1"/>
  <c r="GL31" i="1"/>
  <c r="GO31" i="1"/>
  <c r="GP31" i="1"/>
  <c r="GV31" i="1"/>
  <c r="GX31" i="1"/>
  <c r="R32" i="1"/>
  <c r="GK32" i="1" s="1"/>
  <c r="S32" i="1"/>
  <c r="AC32" i="1"/>
  <c r="CQ32" i="1" s="1"/>
  <c r="P32" i="1" s="1"/>
  <c r="AD32" i="1"/>
  <c r="CR32" i="1" s="1"/>
  <c r="Q32" i="1" s="1"/>
  <c r="AE32" i="1"/>
  <c r="AF32" i="1"/>
  <c r="CT32" i="1" s="1"/>
  <c r="AG32" i="1"/>
  <c r="CU32" i="1" s="1"/>
  <c r="T32" i="1" s="1"/>
  <c r="AH32" i="1"/>
  <c r="CV32" i="1" s="1"/>
  <c r="U32" i="1" s="1"/>
  <c r="AI32" i="1"/>
  <c r="AJ32" i="1"/>
  <c r="CS32" i="1"/>
  <c r="CW32" i="1"/>
  <c r="V32" i="1" s="1"/>
  <c r="CX32" i="1"/>
  <c r="W32" i="1" s="1"/>
  <c r="FR32" i="1"/>
  <c r="GL32" i="1"/>
  <c r="GN32" i="1"/>
  <c r="GO32" i="1"/>
  <c r="GV32" i="1"/>
  <c r="GX32" i="1"/>
  <c r="V33" i="1"/>
  <c r="AC33" i="1"/>
  <c r="CQ33" i="1" s="1"/>
  <c r="P33" i="1" s="1"/>
  <c r="AD33" i="1"/>
  <c r="CR33" i="1" s="1"/>
  <c r="Q33" i="1" s="1"/>
  <c r="AE33" i="1"/>
  <c r="AF33" i="1"/>
  <c r="AB33" i="1" s="1"/>
  <c r="AG33" i="1"/>
  <c r="CU33" i="1" s="1"/>
  <c r="T33" i="1" s="1"/>
  <c r="AH33" i="1"/>
  <c r="CV33" i="1" s="1"/>
  <c r="U33" i="1" s="1"/>
  <c r="AI33" i="1"/>
  <c r="AJ33" i="1"/>
  <c r="CX33" i="1" s="1"/>
  <c r="W33" i="1" s="1"/>
  <c r="CS33" i="1"/>
  <c r="R33" i="1" s="1"/>
  <c r="CT33" i="1"/>
  <c r="S33" i="1" s="1"/>
  <c r="CW33" i="1"/>
  <c r="FR33" i="1"/>
  <c r="GK33" i="1"/>
  <c r="GL33" i="1"/>
  <c r="GN33" i="1"/>
  <c r="GO33" i="1"/>
  <c r="GV33" i="1"/>
  <c r="GX33" i="1"/>
  <c r="C34" i="1"/>
  <c r="D34" i="1"/>
  <c r="I34" i="1"/>
  <c r="CX20" i="3" s="1"/>
  <c r="S34" i="1"/>
  <c r="AC34" i="1"/>
  <c r="AD34" i="1"/>
  <c r="CR34" i="1" s="1"/>
  <c r="Q34" i="1" s="1"/>
  <c r="AE34" i="1"/>
  <c r="CS34" i="1" s="1"/>
  <c r="R34" i="1" s="1"/>
  <c r="GK34" i="1" s="1"/>
  <c r="AF34" i="1"/>
  <c r="AG34" i="1"/>
  <c r="CU34" i="1" s="1"/>
  <c r="T34" i="1" s="1"/>
  <c r="AH34" i="1"/>
  <c r="CV34" i="1" s="1"/>
  <c r="U34" i="1" s="1"/>
  <c r="AI34" i="1"/>
  <c r="CW34" i="1" s="1"/>
  <c r="V34" i="1" s="1"/>
  <c r="AJ34" i="1"/>
  <c r="CQ34" i="1"/>
  <c r="P34" i="1" s="1"/>
  <c r="CP34" i="1" s="1"/>
  <c r="O34" i="1" s="1"/>
  <c r="CT34" i="1"/>
  <c r="CX34" i="1"/>
  <c r="W34" i="1" s="1"/>
  <c r="FR34" i="1"/>
  <c r="GL34" i="1"/>
  <c r="GO34" i="1"/>
  <c r="GP34" i="1"/>
  <c r="GV34" i="1"/>
  <c r="GX34" i="1"/>
  <c r="C35" i="1"/>
  <c r="D35" i="1"/>
  <c r="I35" i="1"/>
  <c r="P35" i="1"/>
  <c r="AC35" i="1"/>
  <c r="AE35" i="1"/>
  <c r="AF35" i="1"/>
  <c r="AG35" i="1"/>
  <c r="AH35" i="1"/>
  <c r="AI35" i="1"/>
  <c r="CW35" i="1" s="1"/>
  <c r="V35" i="1" s="1"/>
  <c r="AJ35" i="1"/>
  <c r="CQ35" i="1"/>
  <c r="CT35" i="1"/>
  <c r="S35" i="1" s="1"/>
  <c r="CU35" i="1"/>
  <c r="T35" i="1" s="1"/>
  <c r="CV35" i="1"/>
  <c r="U35" i="1" s="1"/>
  <c r="CX35" i="1"/>
  <c r="W35" i="1" s="1"/>
  <c r="FR35" i="1"/>
  <c r="GL35" i="1"/>
  <c r="GO35" i="1"/>
  <c r="GP35" i="1"/>
  <c r="GV35" i="1"/>
  <c r="GX35" i="1" s="1"/>
  <c r="I36" i="1"/>
  <c r="T36" i="1"/>
  <c r="W36" i="1"/>
  <c r="AC36" i="1"/>
  <c r="AD36" i="1"/>
  <c r="CR36" i="1" s="1"/>
  <c r="Q36" i="1" s="1"/>
  <c r="AE36" i="1"/>
  <c r="AF36" i="1"/>
  <c r="AG36" i="1"/>
  <c r="AH36" i="1"/>
  <c r="CV36" i="1" s="1"/>
  <c r="U36" i="1" s="1"/>
  <c r="AI36" i="1"/>
  <c r="AJ36" i="1"/>
  <c r="CQ36" i="1"/>
  <c r="P36" i="1" s="1"/>
  <c r="CP36" i="1" s="1"/>
  <c r="O36" i="1" s="1"/>
  <c r="CS36" i="1"/>
  <c r="R36" i="1" s="1"/>
  <c r="CT36" i="1"/>
  <c r="S36" i="1" s="1"/>
  <c r="CU36" i="1"/>
  <c r="CW36" i="1"/>
  <c r="V36" i="1" s="1"/>
  <c r="CX36" i="1"/>
  <c r="FR36" i="1"/>
  <c r="GK36" i="1"/>
  <c r="GL36" i="1"/>
  <c r="BZ139" i="1" s="1"/>
  <c r="GO36" i="1"/>
  <c r="GP36" i="1"/>
  <c r="GV36" i="1"/>
  <c r="GX36" i="1"/>
  <c r="I37" i="1"/>
  <c r="R37" i="1"/>
  <c r="GK37" i="1" s="1"/>
  <c r="S37" i="1"/>
  <c r="AB37" i="1"/>
  <c r="AC37" i="1"/>
  <c r="CQ37" i="1" s="1"/>
  <c r="P37" i="1" s="1"/>
  <c r="AE37" i="1"/>
  <c r="AD37" i="1" s="1"/>
  <c r="CR37" i="1" s="1"/>
  <c r="Q37" i="1" s="1"/>
  <c r="AF37" i="1"/>
  <c r="AG37" i="1"/>
  <c r="CU37" i="1" s="1"/>
  <c r="T37" i="1" s="1"/>
  <c r="AH37" i="1"/>
  <c r="AI37" i="1"/>
  <c r="AJ37" i="1"/>
  <c r="CP37" i="1"/>
  <c r="O37" i="1" s="1"/>
  <c r="CS37" i="1"/>
  <c r="CT37" i="1"/>
  <c r="CV37" i="1"/>
  <c r="U37" i="1" s="1"/>
  <c r="CW37" i="1"/>
  <c r="V37" i="1" s="1"/>
  <c r="CX37" i="1"/>
  <c r="W37" i="1" s="1"/>
  <c r="FR37" i="1"/>
  <c r="GL37" i="1"/>
  <c r="GO37" i="1"/>
  <c r="GP37" i="1"/>
  <c r="GV37" i="1"/>
  <c r="GX37" i="1"/>
  <c r="C38" i="1"/>
  <c r="D38" i="1"/>
  <c r="I38" i="1"/>
  <c r="CX36" i="3" s="1"/>
  <c r="T38" i="1"/>
  <c r="AC38" i="1"/>
  <c r="AD38" i="1"/>
  <c r="CR38" i="1" s="1"/>
  <c r="Q38" i="1" s="1"/>
  <c r="AE38" i="1"/>
  <c r="AF38" i="1"/>
  <c r="AG38" i="1"/>
  <c r="AH38" i="1"/>
  <c r="CV38" i="1" s="1"/>
  <c r="U38" i="1" s="1"/>
  <c r="AI38" i="1"/>
  <c r="AJ38" i="1"/>
  <c r="CQ38" i="1"/>
  <c r="P38" i="1" s="1"/>
  <c r="CS38" i="1"/>
  <c r="R38" i="1" s="1"/>
  <c r="GK38" i="1" s="1"/>
  <c r="CT38" i="1"/>
  <c r="S38" i="1" s="1"/>
  <c r="CU38" i="1"/>
  <c r="CW38" i="1"/>
  <c r="V38" i="1" s="1"/>
  <c r="CX38" i="1"/>
  <c r="W38" i="1" s="1"/>
  <c r="FR38" i="1"/>
  <c r="GL38" i="1"/>
  <c r="GO38" i="1"/>
  <c r="GP38" i="1"/>
  <c r="GV38" i="1"/>
  <c r="GX38" i="1"/>
  <c r="C39" i="1"/>
  <c r="D39" i="1"/>
  <c r="I39" i="1"/>
  <c r="P39" i="1"/>
  <c r="AC39" i="1"/>
  <c r="AD39" i="1"/>
  <c r="AE39" i="1"/>
  <c r="CS39" i="1" s="1"/>
  <c r="R39" i="1" s="1"/>
  <c r="GK39" i="1" s="1"/>
  <c r="AF39" i="1"/>
  <c r="AG39" i="1"/>
  <c r="AH39" i="1"/>
  <c r="CV39" i="1" s="1"/>
  <c r="U39" i="1" s="1"/>
  <c r="AI39" i="1"/>
  <c r="CW39" i="1" s="1"/>
  <c r="V39" i="1" s="1"/>
  <c r="AJ39" i="1"/>
  <c r="CQ39" i="1"/>
  <c r="CR39" i="1"/>
  <c r="Q39" i="1" s="1"/>
  <c r="CT39" i="1"/>
  <c r="S39" i="1" s="1"/>
  <c r="CZ39" i="1" s="1"/>
  <c r="Y39" i="1" s="1"/>
  <c r="CU39" i="1"/>
  <c r="T39" i="1" s="1"/>
  <c r="CX39" i="1"/>
  <c r="W39" i="1" s="1"/>
  <c r="CY39" i="1"/>
  <c r="X39" i="1" s="1"/>
  <c r="FR39" i="1"/>
  <c r="GL39" i="1"/>
  <c r="GO39" i="1"/>
  <c r="GP39" i="1"/>
  <c r="GV39" i="1"/>
  <c r="GX39" i="1" s="1"/>
  <c r="I40" i="1"/>
  <c r="S40" i="1"/>
  <c r="T40" i="1"/>
  <c r="AC40" i="1"/>
  <c r="AD40" i="1"/>
  <c r="CR40" i="1" s="1"/>
  <c r="Q40" i="1" s="1"/>
  <c r="AE40" i="1"/>
  <c r="AF40" i="1"/>
  <c r="AG40" i="1"/>
  <c r="AH40" i="1"/>
  <c r="CV40" i="1" s="1"/>
  <c r="U40" i="1" s="1"/>
  <c r="AI40" i="1"/>
  <c r="AJ40" i="1"/>
  <c r="CQ40" i="1"/>
  <c r="P40" i="1" s="1"/>
  <c r="CS40" i="1"/>
  <c r="R40" i="1" s="1"/>
  <c r="CT40" i="1"/>
  <c r="CU40" i="1"/>
  <c r="CW40" i="1"/>
  <c r="V40" i="1" s="1"/>
  <c r="CX40" i="1"/>
  <c r="W40" i="1" s="1"/>
  <c r="FR40" i="1"/>
  <c r="GK40" i="1"/>
  <c r="GL40" i="1"/>
  <c r="GO40" i="1"/>
  <c r="GP40" i="1"/>
  <c r="GV40" i="1"/>
  <c r="GX40" i="1"/>
  <c r="I41" i="1"/>
  <c r="O41" i="1"/>
  <c r="R41" i="1"/>
  <c r="AB41" i="1"/>
  <c r="AC41" i="1"/>
  <c r="CQ41" i="1" s="1"/>
  <c r="P41" i="1" s="1"/>
  <c r="AE41" i="1"/>
  <c r="AD41" i="1" s="1"/>
  <c r="CR41" i="1" s="1"/>
  <c r="Q41" i="1" s="1"/>
  <c r="AF41" i="1"/>
  <c r="CT41" i="1" s="1"/>
  <c r="S41" i="1" s="1"/>
  <c r="AG41" i="1"/>
  <c r="CU41" i="1" s="1"/>
  <c r="T41" i="1" s="1"/>
  <c r="AH41" i="1"/>
  <c r="AI41" i="1"/>
  <c r="AJ41" i="1"/>
  <c r="CX41" i="1" s="1"/>
  <c r="W41" i="1" s="1"/>
  <c r="CP41" i="1"/>
  <c r="CS41" i="1"/>
  <c r="CV41" i="1"/>
  <c r="U41" i="1" s="1"/>
  <c r="CW41" i="1"/>
  <c r="V41" i="1" s="1"/>
  <c r="FR41" i="1"/>
  <c r="GK41" i="1"/>
  <c r="GL41" i="1"/>
  <c r="GO41" i="1"/>
  <c r="GP41" i="1"/>
  <c r="GV41" i="1"/>
  <c r="GX41" i="1"/>
  <c r="C42" i="1"/>
  <c r="D42" i="1"/>
  <c r="I42" i="1"/>
  <c r="CX52" i="3" s="1"/>
  <c r="S42" i="1"/>
  <c r="AC42" i="1"/>
  <c r="AD42" i="1"/>
  <c r="CR42" i="1" s="1"/>
  <c r="Q42" i="1" s="1"/>
  <c r="AE42" i="1"/>
  <c r="AF42" i="1"/>
  <c r="AG42" i="1"/>
  <c r="CU42" i="1" s="1"/>
  <c r="T42" i="1" s="1"/>
  <c r="AH42" i="1"/>
  <c r="CV42" i="1" s="1"/>
  <c r="U42" i="1" s="1"/>
  <c r="AI42" i="1"/>
  <c r="AJ42" i="1"/>
  <c r="CS42" i="1"/>
  <c r="R42" i="1" s="1"/>
  <c r="CT42" i="1"/>
  <c r="CW42" i="1"/>
  <c r="V42" i="1" s="1"/>
  <c r="CX42" i="1"/>
  <c r="W42" i="1" s="1"/>
  <c r="FR42" i="1"/>
  <c r="GK42" i="1"/>
  <c r="GL42" i="1"/>
  <c r="GO42" i="1"/>
  <c r="GP42" i="1"/>
  <c r="GV42" i="1"/>
  <c r="GX42" i="1"/>
  <c r="C43" i="1"/>
  <c r="D43" i="1"/>
  <c r="I43" i="1"/>
  <c r="T43" i="1"/>
  <c r="AC43" i="1"/>
  <c r="AD43" i="1"/>
  <c r="CR43" i="1" s="1"/>
  <c r="Q43" i="1" s="1"/>
  <c r="AE43" i="1"/>
  <c r="CS43" i="1" s="1"/>
  <c r="R43" i="1" s="1"/>
  <c r="GK43" i="1" s="1"/>
  <c r="AF43" i="1"/>
  <c r="AG43" i="1"/>
  <c r="AH43" i="1"/>
  <c r="CV43" i="1" s="1"/>
  <c r="U43" i="1" s="1"/>
  <c r="AI43" i="1"/>
  <c r="CW43" i="1" s="1"/>
  <c r="V43" i="1" s="1"/>
  <c r="AJ43" i="1"/>
  <c r="CQ43" i="1"/>
  <c r="P43" i="1" s="1"/>
  <c r="CT43" i="1"/>
  <c r="S43" i="1" s="1"/>
  <c r="CZ43" i="1" s="1"/>
  <c r="Y43" i="1" s="1"/>
  <c r="CU43" i="1"/>
  <c r="CX43" i="1"/>
  <c r="W43" i="1" s="1"/>
  <c r="CY43" i="1"/>
  <c r="X43" i="1" s="1"/>
  <c r="FR43" i="1"/>
  <c r="GL43" i="1"/>
  <c r="GO43" i="1"/>
  <c r="GP43" i="1"/>
  <c r="GV43" i="1"/>
  <c r="GX43" i="1" s="1"/>
  <c r="I44" i="1"/>
  <c r="S44" i="1"/>
  <c r="CZ44" i="1" s="1"/>
  <c r="Y44" i="1" s="1"/>
  <c r="AC44" i="1"/>
  <c r="AD44" i="1"/>
  <c r="CR44" i="1" s="1"/>
  <c r="Q44" i="1" s="1"/>
  <c r="AE44" i="1"/>
  <c r="AF44" i="1"/>
  <c r="AG44" i="1"/>
  <c r="CU44" i="1" s="1"/>
  <c r="T44" i="1" s="1"/>
  <c r="AH44" i="1"/>
  <c r="CV44" i="1" s="1"/>
  <c r="U44" i="1" s="1"/>
  <c r="AI44" i="1"/>
  <c r="AJ44" i="1"/>
  <c r="CS44" i="1"/>
  <c r="R44" i="1" s="1"/>
  <c r="CT44" i="1"/>
  <c r="CW44" i="1"/>
  <c r="V44" i="1" s="1"/>
  <c r="CX44" i="1"/>
  <c r="W44" i="1" s="1"/>
  <c r="CY44" i="1"/>
  <c r="X44" i="1" s="1"/>
  <c r="FR44" i="1"/>
  <c r="GK44" i="1"/>
  <c r="GL44" i="1"/>
  <c r="GO44" i="1"/>
  <c r="GP44" i="1"/>
  <c r="GV44" i="1"/>
  <c r="GX44" i="1"/>
  <c r="I45" i="1"/>
  <c r="AC45" i="1"/>
  <c r="CQ45" i="1" s="1"/>
  <c r="AE45" i="1"/>
  <c r="AF45" i="1"/>
  <c r="CT45" i="1" s="1"/>
  <c r="S45" i="1" s="1"/>
  <c r="AG45" i="1"/>
  <c r="CU45" i="1" s="1"/>
  <c r="AH45" i="1"/>
  <c r="AI45" i="1"/>
  <c r="CW45" i="1" s="1"/>
  <c r="V45" i="1" s="1"/>
  <c r="AJ45" i="1"/>
  <c r="CV45" i="1"/>
  <c r="U45" i="1" s="1"/>
  <c r="CX45" i="1"/>
  <c r="W45" i="1" s="1"/>
  <c r="FR45" i="1"/>
  <c r="GL45" i="1"/>
  <c r="GO45" i="1"/>
  <c r="GP45" i="1"/>
  <c r="GV45" i="1"/>
  <c r="GX45" i="1" s="1"/>
  <c r="I46" i="1"/>
  <c r="V46" i="1" s="1"/>
  <c r="S46" i="1"/>
  <c r="AC46" i="1"/>
  <c r="AD46" i="1"/>
  <c r="CR46" i="1" s="1"/>
  <c r="Q46" i="1" s="1"/>
  <c r="AE46" i="1"/>
  <c r="AF46" i="1"/>
  <c r="CT46" i="1" s="1"/>
  <c r="AG46" i="1"/>
  <c r="CU46" i="1" s="1"/>
  <c r="AH46" i="1"/>
  <c r="CV46" i="1" s="1"/>
  <c r="U46" i="1" s="1"/>
  <c r="AI46" i="1"/>
  <c r="AJ46" i="1"/>
  <c r="CS46" i="1"/>
  <c r="R46" i="1" s="1"/>
  <c r="GK46" i="1" s="1"/>
  <c r="CW46" i="1"/>
  <c r="CX46" i="1"/>
  <c r="FR46" i="1"/>
  <c r="GL46" i="1"/>
  <c r="GO46" i="1"/>
  <c r="GP46" i="1"/>
  <c r="GV46" i="1"/>
  <c r="GX46" i="1"/>
  <c r="I47" i="1"/>
  <c r="GX47" i="1" s="1"/>
  <c r="V47" i="1"/>
  <c r="AC47" i="1"/>
  <c r="CQ47" i="1" s="1"/>
  <c r="P47" i="1" s="1"/>
  <c r="AE47" i="1"/>
  <c r="AD47" i="1" s="1"/>
  <c r="AF47" i="1"/>
  <c r="CT47" i="1" s="1"/>
  <c r="AG47" i="1"/>
  <c r="CU47" i="1" s="1"/>
  <c r="AH47" i="1"/>
  <c r="AI47" i="1"/>
  <c r="CW47" i="1" s="1"/>
  <c r="AJ47" i="1"/>
  <c r="CX47" i="1" s="1"/>
  <c r="CS47" i="1"/>
  <c r="R47" i="1" s="1"/>
  <c r="GK47" i="1" s="1"/>
  <c r="CV47" i="1"/>
  <c r="U47" i="1" s="1"/>
  <c r="FR47" i="1"/>
  <c r="GL47" i="1"/>
  <c r="GO47" i="1"/>
  <c r="GP47" i="1"/>
  <c r="GV47" i="1"/>
  <c r="C48" i="1"/>
  <c r="D48" i="1"/>
  <c r="I48" i="1"/>
  <c r="R48" i="1"/>
  <c r="GK48" i="1" s="1"/>
  <c r="AC48" i="1"/>
  <c r="AD48" i="1"/>
  <c r="CR48" i="1" s="1"/>
  <c r="Q48" i="1" s="1"/>
  <c r="AE48" i="1"/>
  <c r="AF48" i="1"/>
  <c r="CT48" i="1" s="1"/>
  <c r="S48" i="1" s="1"/>
  <c r="AG48" i="1"/>
  <c r="CU48" i="1" s="1"/>
  <c r="T48" i="1" s="1"/>
  <c r="AH48" i="1"/>
  <c r="CV48" i="1" s="1"/>
  <c r="U48" i="1" s="1"/>
  <c r="AI48" i="1"/>
  <c r="AJ48" i="1"/>
  <c r="CS48" i="1"/>
  <c r="CW48" i="1"/>
  <c r="V48" i="1" s="1"/>
  <c r="CX48" i="1"/>
  <c r="W48" i="1" s="1"/>
  <c r="FR48" i="1"/>
  <c r="GL48" i="1"/>
  <c r="GO48" i="1"/>
  <c r="GP48" i="1"/>
  <c r="GV48" i="1"/>
  <c r="GX48" i="1"/>
  <c r="C49" i="1"/>
  <c r="D49" i="1"/>
  <c r="I49" i="1"/>
  <c r="T49" i="1"/>
  <c r="W49" i="1"/>
  <c r="AC49" i="1"/>
  <c r="AD49" i="1"/>
  <c r="CR49" i="1" s="1"/>
  <c r="Q49" i="1" s="1"/>
  <c r="AE49" i="1"/>
  <c r="CS49" i="1" s="1"/>
  <c r="R49" i="1" s="1"/>
  <c r="GK49" i="1" s="1"/>
  <c r="AF49" i="1"/>
  <c r="AG49" i="1"/>
  <c r="CU49" i="1" s="1"/>
  <c r="AH49" i="1"/>
  <c r="CV49" i="1" s="1"/>
  <c r="U49" i="1" s="1"/>
  <c r="AI49" i="1"/>
  <c r="CW49" i="1" s="1"/>
  <c r="V49" i="1" s="1"/>
  <c r="AJ49" i="1"/>
  <c r="CQ49" i="1"/>
  <c r="P49" i="1" s="1"/>
  <c r="CP49" i="1" s="1"/>
  <c r="O49" i="1" s="1"/>
  <c r="CT49" i="1"/>
  <c r="S49" i="1" s="1"/>
  <c r="CX49" i="1"/>
  <c r="CY49" i="1"/>
  <c r="X49" i="1" s="1"/>
  <c r="FR49" i="1"/>
  <c r="GL49" i="1"/>
  <c r="GO49" i="1"/>
  <c r="FU139" i="1" s="1"/>
  <c r="FU22" i="1" s="1"/>
  <c r="GP49" i="1"/>
  <c r="GV49" i="1"/>
  <c r="GX49" i="1" s="1"/>
  <c r="I50" i="1"/>
  <c r="GX50" i="1" s="1"/>
  <c r="R50" i="1"/>
  <c r="GK50" i="1" s="1"/>
  <c r="W50" i="1"/>
  <c r="AC50" i="1"/>
  <c r="CQ50" i="1" s="1"/>
  <c r="AD50" i="1"/>
  <c r="CR50" i="1" s="1"/>
  <c r="Q50" i="1" s="1"/>
  <c r="AE50" i="1"/>
  <c r="AF50" i="1"/>
  <c r="AB50" i="1" s="1"/>
  <c r="AG50" i="1"/>
  <c r="CU50" i="1" s="1"/>
  <c r="AH50" i="1"/>
  <c r="CV50" i="1" s="1"/>
  <c r="U50" i="1" s="1"/>
  <c r="AI50" i="1"/>
  <c r="AJ50" i="1"/>
  <c r="CX50" i="1" s="1"/>
  <c r="CS50" i="1"/>
  <c r="CT50" i="1"/>
  <c r="S50" i="1" s="1"/>
  <c r="CW50" i="1"/>
  <c r="V50" i="1" s="1"/>
  <c r="FR50" i="1"/>
  <c r="GL50" i="1"/>
  <c r="GO50" i="1"/>
  <c r="GP50" i="1"/>
  <c r="GV50" i="1"/>
  <c r="I51" i="1"/>
  <c r="AB51" i="1"/>
  <c r="AC51" i="1"/>
  <c r="CQ51" i="1" s="1"/>
  <c r="AE51" i="1"/>
  <c r="AD51" i="1" s="1"/>
  <c r="AF51" i="1"/>
  <c r="CT51" i="1" s="1"/>
  <c r="S51" i="1" s="1"/>
  <c r="AG51" i="1"/>
  <c r="CU51" i="1" s="1"/>
  <c r="T51" i="1" s="1"/>
  <c r="AH51" i="1"/>
  <c r="AI51" i="1"/>
  <c r="AJ51" i="1"/>
  <c r="CX51" i="1" s="1"/>
  <c r="W51" i="1" s="1"/>
  <c r="CR51" i="1"/>
  <c r="Q51" i="1" s="1"/>
  <c r="CV51" i="1"/>
  <c r="U51" i="1" s="1"/>
  <c r="CW51" i="1"/>
  <c r="V51" i="1" s="1"/>
  <c r="FR51" i="1"/>
  <c r="GL51" i="1"/>
  <c r="GO51" i="1"/>
  <c r="GP51" i="1"/>
  <c r="GV51" i="1"/>
  <c r="GX51" i="1"/>
  <c r="C52" i="1"/>
  <c r="D52" i="1"/>
  <c r="I52" i="1"/>
  <c r="V52" i="1"/>
  <c r="W52" i="1"/>
  <c r="AC52" i="1"/>
  <c r="CQ52" i="1" s="1"/>
  <c r="AD52" i="1"/>
  <c r="CR52" i="1" s="1"/>
  <c r="Q52" i="1" s="1"/>
  <c r="AE52" i="1"/>
  <c r="AF52" i="1"/>
  <c r="AG52" i="1"/>
  <c r="CU52" i="1" s="1"/>
  <c r="AH52" i="1"/>
  <c r="CV52" i="1" s="1"/>
  <c r="U52" i="1" s="1"/>
  <c r="AI52" i="1"/>
  <c r="AJ52" i="1"/>
  <c r="CS52" i="1"/>
  <c r="R52" i="1" s="1"/>
  <c r="CT52" i="1"/>
  <c r="S52" i="1" s="1"/>
  <c r="CW52" i="1"/>
  <c r="CX52" i="1"/>
  <c r="FR52" i="1"/>
  <c r="GK52" i="1"/>
  <c r="GL52" i="1"/>
  <c r="GO52" i="1"/>
  <c r="GP52" i="1"/>
  <c r="GV52" i="1"/>
  <c r="C53" i="1"/>
  <c r="D53" i="1"/>
  <c r="I53" i="1"/>
  <c r="CX92" i="3" s="1"/>
  <c r="S53" i="1"/>
  <c r="AC53" i="1"/>
  <c r="AD53" i="1"/>
  <c r="CR53" i="1" s="1"/>
  <c r="Q53" i="1" s="1"/>
  <c r="AE53" i="1"/>
  <c r="CS53" i="1" s="1"/>
  <c r="R53" i="1" s="1"/>
  <c r="AF53" i="1"/>
  <c r="AG53" i="1"/>
  <c r="AH53" i="1"/>
  <c r="CV53" i="1" s="1"/>
  <c r="U53" i="1" s="1"/>
  <c r="AI53" i="1"/>
  <c r="CW53" i="1" s="1"/>
  <c r="V53" i="1" s="1"/>
  <c r="AJ53" i="1"/>
  <c r="CT53" i="1"/>
  <c r="CU53" i="1"/>
  <c r="T53" i="1" s="1"/>
  <c r="CX53" i="1"/>
  <c r="W53" i="1" s="1"/>
  <c r="FR53" i="1"/>
  <c r="GK53" i="1"/>
  <c r="GL53" i="1"/>
  <c r="FR139" i="1" s="1"/>
  <c r="GO53" i="1"/>
  <c r="GP53" i="1"/>
  <c r="GV53" i="1"/>
  <c r="GX53" i="1" s="1"/>
  <c r="I54" i="1"/>
  <c r="AC54" i="1"/>
  <c r="AD54" i="1"/>
  <c r="CR54" i="1" s="1"/>
  <c r="AE54" i="1"/>
  <c r="AF54" i="1"/>
  <c r="CT54" i="1" s="1"/>
  <c r="AG54" i="1"/>
  <c r="CU54" i="1" s="1"/>
  <c r="AH54" i="1"/>
  <c r="CV54" i="1" s="1"/>
  <c r="AI54" i="1"/>
  <c r="AJ54" i="1"/>
  <c r="CS54" i="1"/>
  <c r="CW54" i="1"/>
  <c r="CX54" i="1"/>
  <c r="FR54" i="1"/>
  <c r="BY139" i="1" s="1"/>
  <c r="BY22" i="1" s="1"/>
  <c r="GL54" i="1"/>
  <c r="GO54" i="1"/>
  <c r="GP54" i="1"/>
  <c r="GV54" i="1"/>
  <c r="I55" i="1"/>
  <c r="GX55" i="1" s="1"/>
  <c r="U55" i="1"/>
  <c r="V55" i="1"/>
  <c r="AC55" i="1"/>
  <c r="CQ55" i="1" s="1"/>
  <c r="P55" i="1" s="1"/>
  <c r="AE55" i="1"/>
  <c r="AD55" i="1" s="1"/>
  <c r="AF55" i="1"/>
  <c r="CT55" i="1" s="1"/>
  <c r="AG55" i="1"/>
  <c r="CU55" i="1" s="1"/>
  <c r="AH55" i="1"/>
  <c r="AI55" i="1"/>
  <c r="CW55" i="1" s="1"/>
  <c r="AJ55" i="1"/>
  <c r="CX55" i="1" s="1"/>
  <c r="CS55" i="1"/>
  <c r="R55" i="1" s="1"/>
  <c r="GK55" i="1" s="1"/>
  <c r="CV55" i="1"/>
  <c r="FR55" i="1"/>
  <c r="GL55" i="1"/>
  <c r="GO55" i="1"/>
  <c r="GP55" i="1"/>
  <c r="GV55" i="1"/>
  <c r="C56" i="1"/>
  <c r="D56" i="1"/>
  <c r="I56" i="1"/>
  <c r="R56" i="1"/>
  <c r="GK56" i="1" s="1"/>
  <c r="AC56" i="1"/>
  <c r="CQ56" i="1" s="1"/>
  <c r="P56" i="1" s="1"/>
  <c r="AD56" i="1"/>
  <c r="CR56" i="1" s="1"/>
  <c r="Q56" i="1" s="1"/>
  <c r="AE56" i="1"/>
  <c r="AF56" i="1"/>
  <c r="CT56" i="1" s="1"/>
  <c r="S56" i="1" s="1"/>
  <c r="AG56" i="1"/>
  <c r="CU56" i="1" s="1"/>
  <c r="T56" i="1" s="1"/>
  <c r="AH56" i="1"/>
  <c r="CV56" i="1" s="1"/>
  <c r="U56" i="1" s="1"/>
  <c r="AI56" i="1"/>
  <c r="AJ56" i="1"/>
  <c r="CX56" i="1" s="1"/>
  <c r="W56" i="1" s="1"/>
  <c r="CS56" i="1"/>
  <c r="CW56" i="1"/>
  <c r="V56" i="1" s="1"/>
  <c r="FR56" i="1"/>
  <c r="GL56" i="1"/>
  <c r="GO56" i="1"/>
  <c r="GP56" i="1"/>
  <c r="GV56" i="1"/>
  <c r="GX56" i="1"/>
  <c r="C57" i="1"/>
  <c r="D57" i="1"/>
  <c r="I57" i="1"/>
  <c r="T57" i="1"/>
  <c r="W57" i="1"/>
  <c r="AC57" i="1"/>
  <c r="AD57" i="1"/>
  <c r="CR57" i="1" s="1"/>
  <c r="Q57" i="1" s="1"/>
  <c r="AE57" i="1"/>
  <c r="CS57" i="1" s="1"/>
  <c r="R57" i="1" s="1"/>
  <c r="GK57" i="1" s="1"/>
  <c r="AF57" i="1"/>
  <c r="AG57" i="1"/>
  <c r="CU57" i="1" s="1"/>
  <c r="AH57" i="1"/>
  <c r="CV57" i="1" s="1"/>
  <c r="U57" i="1" s="1"/>
  <c r="AI57" i="1"/>
  <c r="CW57" i="1" s="1"/>
  <c r="V57" i="1" s="1"/>
  <c r="AJ57" i="1"/>
  <c r="CQ57" i="1"/>
  <c r="P57" i="1" s="1"/>
  <c r="CT57" i="1"/>
  <c r="S57" i="1" s="1"/>
  <c r="CX57" i="1"/>
  <c r="FR57" i="1"/>
  <c r="GL57" i="1"/>
  <c r="GO57" i="1"/>
  <c r="GP57" i="1"/>
  <c r="GV57" i="1"/>
  <c r="GX57" i="1"/>
  <c r="C58" i="1"/>
  <c r="D58" i="1"/>
  <c r="I58" i="1"/>
  <c r="CX107" i="3" s="1"/>
  <c r="T58" i="1"/>
  <c r="AC58" i="1"/>
  <c r="AE58" i="1"/>
  <c r="CS58" i="1" s="1"/>
  <c r="R58" i="1" s="1"/>
  <c r="GK58" i="1" s="1"/>
  <c r="AF58" i="1"/>
  <c r="AG58" i="1"/>
  <c r="AH58" i="1"/>
  <c r="AI58" i="1"/>
  <c r="CW58" i="1" s="1"/>
  <c r="V58" i="1" s="1"/>
  <c r="AJ58" i="1"/>
  <c r="CQ58" i="1"/>
  <c r="P58" i="1" s="1"/>
  <c r="CT58" i="1"/>
  <c r="S58" i="1" s="1"/>
  <c r="CU58" i="1"/>
  <c r="CV58" i="1"/>
  <c r="U58" i="1" s="1"/>
  <c r="CX58" i="1"/>
  <c r="W58" i="1" s="1"/>
  <c r="CY58" i="1"/>
  <c r="X58" i="1" s="1"/>
  <c r="CZ58" i="1"/>
  <c r="Y58" i="1" s="1"/>
  <c r="FR58" i="1"/>
  <c r="GL58" i="1"/>
  <c r="GO58" i="1"/>
  <c r="GP58" i="1"/>
  <c r="GV58" i="1"/>
  <c r="GX58" i="1"/>
  <c r="C59" i="1"/>
  <c r="D59" i="1"/>
  <c r="I59" i="1"/>
  <c r="S59" i="1"/>
  <c r="AC59" i="1"/>
  <c r="AD59" i="1"/>
  <c r="CR59" i="1" s="1"/>
  <c r="Q59" i="1" s="1"/>
  <c r="AE59" i="1"/>
  <c r="AF59" i="1"/>
  <c r="AG59" i="1"/>
  <c r="CU59" i="1" s="1"/>
  <c r="T59" i="1" s="1"/>
  <c r="AH59" i="1"/>
  <c r="CV59" i="1" s="1"/>
  <c r="U59" i="1" s="1"/>
  <c r="AI59" i="1"/>
  <c r="AJ59" i="1"/>
  <c r="CS59" i="1"/>
  <c r="R59" i="1" s="1"/>
  <c r="CT59" i="1"/>
  <c r="CW59" i="1"/>
  <c r="V59" i="1" s="1"/>
  <c r="CX59" i="1"/>
  <c r="W59" i="1" s="1"/>
  <c r="FR59" i="1"/>
  <c r="GK59" i="1"/>
  <c r="GL59" i="1"/>
  <c r="GO59" i="1"/>
  <c r="GP59" i="1"/>
  <c r="GV59" i="1"/>
  <c r="GX59" i="1"/>
  <c r="C60" i="1"/>
  <c r="D60" i="1"/>
  <c r="I60" i="1"/>
  <c r="Q60" i="1"/>
  <c r="T60" i="1"/>
  <c r="AC60" i="1"/>
  <c r="AB60" i="1" s="1"/>
  <c r="AD60" i="1"/>
  <c r="AE60" i="1"/>
  <c r="CS60" i="1" s="1"/>
  <c r="R60" i="1" s="1"/>
  <c r="GK60" i="1" s="1"/>
  <c r="AF60" i="1"/>
  <c r="AG60" i="1"/>
  <c r="AH60" i="1"/>
  <c r="AI60" i="1"/>
  <c r="CW60" i="1" s="1"/>
  <c r="V60" i="1" s="1"/>
  <c r="AJ60" i="1"/>
  <c r="CQ60" i="1"/>
  <c r="P60" i="1" s="1"/>
  <c r="CP60" i="1" s="1"/>
  <c r="O60" i="1" s="1"/>
  <c r="CR60" i="1"/>
  <c r="CT60" i="1"/>
  <c r="S60" i="1" s="1"/>
  <c r="CU60" i="1"/>
  <c r="CV60" i="1"/>
  <c r="U60" i="1" s="1"/>
  <c r="CX60" i="1"/>
  <c r="W60" i="1" s="1"/>
  <c r="CY60" i="1"/>
  <c r="X60" i="1" s="1"/>
  <c r="CZ60" i="1"/>
  <c r="Y60" i="1" s="1"/>
  <c r="FR60" i="1"/>
  <c r="GL60" i="1"/>
  <c r="GO60" i="1"/>
  <c r="GP60" i="1"/>
  <c r="GV60" i="1"/>
  <c r="GX60" i="1" s="1"/>
  <c r="C61" i="1"/>
  <c r="D61" i="1"/>
  <c r="I61" i="1"/>
  <c r="V61" i="1"/>
  <c r="AC61" i="1"/>
  <c r="AE61" i="1"/>
  <c r="AD61" i="1" s="1"/>
  <c r="AF61" i="1"/>
  <c r="CT61" i="1" s="1"/>
  <c r="AG61" i="1"/>
  <c r="AH61" i="1"/>
  <c r="AI61" i="1"/>
  <c r="CW61" i="1" s="1"/>
  <c r="AJ61" i="1"/>
  <c r="CX61" i="1" s="1"/>
  <c r="CQ61" i="1"/>
  <c r="CU61" i="1"/>
  <c r="CV61" i="1"/>
  <c r="FR61" i="1"/>
  <c r="GL61" i="1"/>
  <c r="GO61" i="1"/>
  <c r="GP61" i="1"/>
  <c r="GV61" i="1"/>
  <c r="GX61" i="1"/>
  <c r="C62" i="1"/>
  <c r="D62" i="1"/>
  <c r="X62" i="1"/>
  <c r="AC62" i="1"/>
  <c r="AB62" i="1" s="1"/>
  <c r="AD62" i="1"/>
  <c r="CR62" i="1" s="1"/>
  <c r="Q62" i="1" s="1"/>
  <c r="AE62" i="1"/>
  <c r="AF62" i="1"/>
  <c r="AG62" i="1"/>
  <c r="AH62" i="1"/>
  <c r="CV62" i="1" s="1"/>
  <c r="U62" i="1" s="1"/>
  <c r="AI62" i="1"/>
  <c r="AJ62" i="1"/>
  <c r="CS62" i="1"/>
  <c r="R62" i="1" s="1"/>
  <c r="GK62" i="1" s="1"/>
  <c r="CT62" i="1"/>
  <c r="S62" i="1" s="1"/>
  <c r="CZ62" i="1" s="1"/>
  <c r="Y62" i="1" s="1"/>
  <c r="CU62" i="1"/>
  <c r="T62" i="1" s="1"/>
  <c r="CW62" i="1"/>
  <c r="V62" i="1" s="1"/>
  <c r="CX62" i="1"/>
  <c r="W62" i="1" s="1"/>
  <c r="CY62" i="1"/>
  <c r="FR62" i="1"/>
  <c r="GL62" i="1"/>
  <c r="GO62" i="1"/>
  <c r="GP62" i="1"/>
  <c r="GV62" i="1"/>
  <c r="GX62" i="1"/>
  <c r="C63" i="1"/>
  <c r="D63" i="1"/>
  <c r="R63" i="1"/>
  <c r="GK63" i="1" s="1"/>
  <c r="U63" i="1"/>
  <c r="AB63" i="1"/>
  <c r="AC63" i="1"/>
  <c r="AE63" i="1"/>
  <c r="AD63" i="1" s="1"/>
  <c r="AF63" i="1"/>
  <c r="CT63" i="1" s="1"/>
  <c r="S63" i="1" s="1"/>
  <c r="AG63" i="1"/>
  <c r="AH63" i="1"/>
  <c r="AI63" i="1"/>
  <c r="AJ63" i="1"/>
  <c r="CX63" i="1" s="1"/>
  <c r="W63" i="1" s="1"/>
  <c r="CQ63" i="1"/>
  <c r="P63" i="1" s="1"/>
  <c r="CR63" i="1"/>
  <c r="Q63" i="1" s="1"/>
  <c r="CS63" i="1"/>
  <c r="CU63" i="1"/>
  <c r="T63" i="1" s="1"/>
  <c r="CV63" i="1"/>
  <c r="CW63" i="1"/>
  <c r="V63" i="1" s="1"/>
  <c r="FR63" i="1"/>
  <c r="GL63" i="1"/>
  <c r="GO63" i="1"/>
  <c r="GP63" i="1"/>
  <c r="GV63" i="1"/>
  <c r="GX63" i="1" s="1"/>
  <c r="D65" i="1"/>
  <c r="E67" i="1"/>
  <c r="Z67" i="1"/>
  <c r="AA67" i="1"/>
  <c r="AM67" i="1"/>
  <c r="AN67" i="1"/>
  <c r="BB67" i="1"/>
  <c r="BD67" i="1"/>
  <c r="BE67" i="1"/>
  <c r="BF67" i="1"/>
  <c r="BG67" i="1"/>
  <c r="BH67" i="1"/>
  <c r="BI67" i="1"/>
  <c r="BJ67" i="1"/>
  <c r="BK67" i="1"/>
  <c r="BL67" i="1"/>
  <c r="BM67" i="1"/>
  <c r="BN67" i="1"/>
  <c r="BO67" i="1"/>
  <c r="BP67" i="1"/>
  <c r="BQ67" i="1"/>
  <c r="BR67" i="1"/>
  <c r="BS67" i="1"/>
  <c r="BT67" i="1"/>
  <c r="BU67" i="1"/>
  <c r="BV67" i="1"/>
  <c r="BW67" i="1"/>
  <c r="CL67" i="1"/>
  <c r="CM67" i="1"/>
  <c r="CN67" i="1"/>
  <c r="CO67" i="1"/>
  <c r="CP67" i="1"/>
  <c r="CQ67" i="1"/>
  <c r="CR67" i="1"/>
  <c r="CS67" i="1"/>
  <c r="CT67" i="1"/>
  <c r="CU67" i="1"/>
  <c r="CV67" i="1"/>
  <c r="CW67" i="1"/>
  <c r="CX67" i="1"/>
  <c r="CY67" i="1"/>
  <c r="CZ67" i="1"/>
  <c r="DA67" i="1"/>
  <c r="DB67" i="1"/>
  <c r="DC67" i="1"/>
  <c r="DD67" i="1"/>
  <c r="DE67" i="1"/>
  <c r="DF67" i="1"/>
  <c r="DR67" i="1"/>
  <c r="DS67" i="1"/>
  <c r="EE67" i="1"/>
  <c r="EF67" i="1"/>
  <c r="EV67" i="1"/>
  <c r="EW67" i="1"/>
  <c r="EX67" i="1"/>
  <c r="EY67" i="1"/>
  <c r="EZ67" i="1"/>
  <c r="FA67" i="1"/>
  <c r="FB67" i="1"/>
  <c r="FC67" i="1"/>
  <c r="FD67" i="1"/>
  <c r="FE67" i="1"/>
  <c r="FF67" i="1"/>
  <c r="FG67" i="1"/>
  <c r="FH67" i="1"/>
  <c r="FI67" i="1"/>
  <c r="FJ67" i="1"/>
  <c r="FK67" i="1"/>
  <c r="FL67" i="1"/>
  <c r="FM67" i="1"/>
  <c r="FN67" i="1"/>
  <c r="FO67" i="1"/>
  <c r="GD67" i="1"/>
  <c r="GE67" i="1"/>
  <c r="GF67" i="1"/>
  <c r="GG67" i="1"/>
  <c r="GH67" i="1"/>
  <c r="GI67" i="1"/>
  <c r="GJ67" i="1"/>
  <c r="GK67" i="1"/>
  <c r="GL67" i="1"/>
  <c r="GM67" i="1"/>
  <c r="GN67" i="1"/>
  <c r="GO67" i="1"/>
  <c r="GP67" i="1"/>
  <c r="GQ67" i="1"/>
  <c r="GR67" i="1"/>
  <c r="GS67" i="1"/>
  <c r="GT67" i="1"/>
  <c r="GU67" i="1"/>
  <c r="GV67" i="1"/>
  <c r="GW67" i="1"/>
  <c r="GX67" i="1"/>
  <c r="C69" i="1"/>
  <c r="D69" i="1"/>
  <c r="I69" i="1"/>
  <c r="O69" i="1"/>
  <c r="T69" i="1"/>
  <c r="AC69" i="1"/>
  <c r="AD69" i="1"/>
  <c r="CR69" i="1" s="1"/>
  <c r="Q69" i="1" s="1"/>
  <c r="AE69" i="1"/>
  <c r="AF69" i="1"/>
  <c r="AG69" i="1"/>
  <c r="AH69" i="1"/>
  <c r="CV69" i="1" s="1"/>
  <c r="U69" i="1" s="1"/>
  <c r="AI69" i="1"/>
  <c r="AJ69" i="1"/>
  <c r="CQ69" i="1"/>
  <c r="P69" i="1" s="1"/>
  <c r="CP69" i="1" s="1"/>
  <c r="CS69" i="1"/>
  <c r="R69" i="1" s="1"/>
  <c r="CT69" i="1"/>
  <c r="S69" i="1" s="1"/>
  <c r="CU69" i="1"/>
  <c r="CW69" i="1"/>
  <c r="V69" i="1" s="1"/>
  <c r="CX69" i="1"/>
  <c r="W69" i="1" s="1"/>
  <c r="FR69" i="1"/>
  <c r="GL69" i="1"/>
  <c r="GO69" i="1"/>
  <c r="GP69" i="1"/>
  <c r="GV69" i="1"/>
  <c r="GX69" i="1"/>
  <c r="C70" i="1"/>
  <c r="D70" i="1"/>
  <c r="I70" i="1"/>
  <c r="P70" i="1"/>
  <c r="AC70" i="1"/>
  <c r="AE70" i="1"/>
  <c r="AF70" i="1"/>
  <c r="AG70" i="1"/>
  <c r="AH70" i="1"/>
  <c r="CV70" i="1" s="1"/>
  <c r="U70" i="1" s="1"/>
  <c r="AI70" i="1"/>
  <c r="CW70" i="1" s="1"/>
  <c r="V70" i="1" s="1"/>
  <c r="AJ70" i="1"/>
  <c r="CQ70" i="1"/>
  <c r="CT70" i="1"/>
  <c r="S70" i="1" s="1"/>
  <c r="CU70" i="1"/>
  <c r="T70" i="1" s="1"/>
  <c r="CX70" i="1"/>
  <c r="W70" i="1" s="1"/>
  <c r="FR70" i="1"/>
  <c r="GL70" i="1"/>
  <c r="GO70" i="1"/>
  <c r="GP70" i="1"/>
  <c r="GV70" i="1"/>
  <c r="GX70" i="1" s="1"/>
  <c r="I71" i="1"/>
  <c r="S71" i="1"/>
  <c r="CZ71" i="1" s="1"/>
  <c r="Y71" i="1" s="1"/>
  <c r="T71" i="1"/>
  <c r="AC71" i="1"/>
  <c r="AD71" i="1"/>
  <c r="CR71" i="1" s="1"/>
  <c r="Q71" i="1" s="1"/>
  <c r="AE71" i="1"/>
  <c r="AF71" i="1"/>
  <c r="AG71" i="1"/>
  <c r="AH71" i="1"/>
  <c r="CV71" i="1" s="1"/>
  <c r="U71" i="1" s="1"/>
  <c r="AI71" i="1"/>
  <c r="AJ71" i="1"/>
  <c r="CQ71" i="1"/>
  <c r="P71" i="1" s="1"/>
  <c r="CP71" i="1" s="1"/>
  <c r="O71" i="1" s="1"/>
  <c r="CS71" i="1"/>
  <c r="R71" i="1" s="1"/>
  <c r="CT71" i="1"/>
  <c r="CU71" i="1"/>
  <c r="CW71" i="1"/>
  <c r="V71" i="1" s="1"/>
  <c r="CX71" i="1"/>
  <c r="W71" i="1" s="1"/>
  <c r="FR71" i="1"/>
  <c r="GK71" i="1"/>
  <c r="GL71" i="1"/>
  <c r="GO71" i="1"/>
  <c r="GP71" i="1"/>
  <c r="GV71" i="1"/>
  <c r="GX71" i="1"/>
  <c r="I72" i="1"/>
  <c r="O72" i="1"/>
  <c r="R72" i="1"/>
  <c r="AB72" i="1"/>
  <c r="AC72" i="1"/>
  <c r="CQ72" i="1" s="1"/>
  <c r="P72" i="1" s="1"/>
  <c r="AE72" i="1"/>
  <c r="AD72" i="1" s="1"/>
  <c r="CR72" i="1" s="1"/>
  <c r="Q72" i="1" s="1"/>
  <c r="AF72" i="1"/>
  <c r="CT72" i="1" s="1"/>
  <c r="S72" i="1" s="1"/>
  <c r="AG72" i="1"/>
  <c r="CU72" i="1" s="1"/>
  <c r="T72" i="1" s="1"/>
  <c r="AH72" i="1"/>
  <c r="AI72" i="1"/>
  <c r="AJ72" i="1"/>
  <c r="CX72" i="1" s="1"/>
  <c r="W72" i="1" s="1"/>
  <c r="CP72" i="1"/>
  <c r="CS72" i="1"/>
  <c r="CV72" i="1"/>
  <c r="U72" i="1" s="1"/>
  <c r="CW72" i="1"/>
  <c r="V72" i="1" s="1"/>
  <c r="FR72" i="1"/>
  <c r="GK72" i="1"/>
  <c r="GL72" i="1"/>
  <c r="GO72" i="1"/>
  <c r="GP72" i="1"/>
  <c r="GV72" i="1"/>
  <c r="GX72" i="1"/>
  <c r="C73" i="1"/>
  <c r="D73" i="1"/>
  <c r="I73" i="1"/>
  <c r="S73" i="1"/>
  <c r="AC73" i="1"/>
  <c r="AD73" i="1"/>
  <c r="CR73" i="1" s="1"/>
  <c r="Q73" i="1" s="1"/>
  <c r="AE73" i="1"/>
  <c r="AF73" i="1"/>
  <c r="AG73" i="1"/>
  <c r="AH73" i="1"/>
  <c r="CV73" i="1" s="1"/>
  <c r="U73" i="1" s="1"/>
  <c r="AI73" i="1"/>
  <c r="AJ73" i="1"/>
  <c r="CQ73" i="1"/>
  <c r="P73" i="1" s="1"/>
  <c r="CS73" i="1"/>
  <c r="R73" i="1" s="1"/>
  <c r="CT73" i="1"/>
  <c r="CU73" i="1"/>
  <c r="T73" i="1" s="1"/>
  <c r="CW73" i="1"/>
  <c r="V73" i="1" s="1"/>
  <c r="CX73" i="1"/>
  <c r="W73" i="1" s="1"/>
  <c r="FR73" i="1"/>
  <c r="GK73" i="1"/>
  <c r="GL73" i="1"/>
  <c r="GO73" i="1"/>
  <c r="GP73" i="1"/>
  <c r="GV73" i="1"/>
  <c r="GX73" i="1"/>
  <c r="C74" i="1"/>
  <c r="D74" i="1"/>
  <c r="I74" i="1"/>
  <c r="T74" i="1"/>
  <c r="AC74" i="1"/>
  <c r="AD74" i="1"/>
  <c r="CR74" i="1" s="1"/>
  <c r="Q74" i="1" s="1"/>
  <c r="AE74" i="1"/>
  <c r="CS74" i="1" s="1"/>
  <c r="R74" i="1" s="1"/>
  <c r="GK74" i="1" s="1"/>
  <c r="AF74" i="1"/>
  <c r="AG74" i="1"/>
  <c r="AH74" i="1"/>
  <c r="CV74" i="1" s="1"/>
  <c r="U74" i="1" s="1"/>
  <c r="AI74" i="1"/>
  <c r="CW74" i="1" s="1"/>
  <c r="V74" i="1" s="1"/>
  <c r="AJ74" i="1"/>
  <c r="CQ74" i="1"/>
  <c r="P74" i="1" s="1"/>
  <c r="CT74" i="1"/>
  <c r="S74" i="1" s="1"/>
  <c r="CZ74" i="1" s="1"/>
  <c r="Y74" i="1" s="1"/>
  <c r="CU74" i="1"/>
  <c r="CX74" i="1"/>
  <c r="W74" i="1" s="1"/>
  <c r="CY74" i="1"/>
  <c r="X74" i="1" s="1"/>
  <c r="FR74" i="1"/>
  <c r="GL74" i="1"/>
  <c r="GO74" i="1"/>
  <c r="GP74" i="1"/>
  <c r="GV74" i="1"/>
  <c r="GX74" i="1" s="1"/>
  <c r="C75" i="1"/>
  <c r="D75" i="1"/>
  <c r="I75" i="1"/>
  <c r="AC75" i="1"/>
  <c r="AE75" i="1"/>
  <c r="AD75" i="1" s="1"/>
  <c r="AF75" i="1"/>
  <c r="CT75" i="1" s="1"/>
  <c r="AG75" i="1"/>
  <c r="AH75" i="1"/>
  <c r="AI75" i="1"/>
  <c r="CW75" i="1" s="1"/>
  <c r="AJ75" i="1"/>
  <c r="CX75" i="1" s="1"/>
  <c r="CQ75" i="1"/>
  <c r="CS75" i="1"/>
  <c r="R75" i="1" s="1"/>
  <c r="GK75" i="1" s="1"/>
  <c r="CU75" i="1"/>
  <c r="CV75" i="1"/>
  <c r="FR75" i="1"/>
  <c r="GL75" i="1"/>
  <c r="GO75" i="1"/>
  <c r="GP75" i="1"/>
  <c r="GV75" i="1"/>
  <c r="C76" i="1"/>
  <c r="D76" i="1"/>
  <c r="I76" i="1"/>
  <c r="R76" i="1"/>
  <c r="GK76" i="1" s="1"/>
  <c r="AC76" i="1"/>
  <c r="CQ76" i="1" s="1"/>
  <c r="P76" i="1" s="1"/>
  <c r="AE76" i="1"/>
  <c r="AD76" i="1" s="1"/>
  <c r="CR76" i="1" s="1"/>
  <c r="Q76" i="1" s="1"/>
  <c r="AF76" i="1"/>
  <c r="CT76" i="1" s="1"/>
  <c r="S76" i="1" s="1"/>
  <c r="CP76" i="1" s="1"/>
  <c r="O76" i="1" s="1"/>
  <c r="AG76" i="1"/>
  <c r="CU76" i="1" s="1"/>
  <c r="T76" i="1" s="1"/>
  <c r="AH76" i="1"/>
  <c r="AI76" i="1"/>
  <c r="AJ76" i="1"/>
  <c r="CX76" i="1" s="1"/>
  <c r="W76" i="1" s="1"/>
  <c r="CS76" i="1"/>
  <c r="CV76" i="1"/>
  <c r="U76" i="1" s="1"/>
  <c r="CW76" i="1"/>
  <c r="V76" i="1" s="1"/>
  <c r="FR76" i="1"/>
  <c r="GL76" i="1"/>
  <c r="GO76" i="1"/>
  <c r="GP76" i="1"/>
  <c r="GV76" i="1"/>
  <c r="GX76" i="1"/>
  <c r="AB77" i="1"/>
  <c r="AC77" i="1"/>
  <c r="AE77" i="1"/>
  <c r="AD77" i="1" s="1"/>
  <c r="AF77" i="1"/>
  <c r="CT77" i="1" s="1"/>
  <c r="AG77" i="1"/>
  <c r="AH77" i="1"/>
  <c r="AI77" i="1"/>
  <c r="AJ77" i="1"/>
  <c r="CX77" i="1" s="1"/>
  <c r="CQ77" i="1"/>
  <c r="CR77" i="1"/>
  <c r="CS77" i="1"/>
  <c r="CU77" i="1"/>
  <c r="CV77" i="1"/>
  <c r="CW77" i="1"/>
  <c r="FR77" i="1"/>
  <c r="GL77" i="1"/>
  <c r="GO77" i="1"/>
  <c r="GP77" i="1"/>
  <c r="GV77" i="1"/>
  <c r="AC78" i="1"/>
  <c r="AE78" i="1"/>
  <c r="AF78" i="1"/>
  <c r="AG78" i="1"/>
  <c r="AH78" i="1"/>
  <c r="AI78" i="1"/>
  <c r="CW78" i="1" s="1"/>
  <c r="AJ78" i="1"/>
  <c r="CQ78" i="1"/>
  <c r="CT78" i="1"/>
  <c r="CU78" i="1"/>
  <c r="CV78" i="1"/>
  <c r="CX78" i="1"/>
  <c r="FR78" i="1"/>
  <c r="GL78" i="1"/>
  <c r="GO78" i="1"/>
  <c r="GP78" i="1"/>
  <c r="GV78" i="1"/>
  <c r="AC79" i="1"/>
  <c r="AB79" i="1" s="1"/>
  <c r="AD79" i="1"/>
  <c r="CR79" i="1" s="1"/>
  <c r="AE79" i="1"/>
  <c r="AF79" i="1"/>
  <c r="AG79" i="1"/>
  <c r="AH79" i="1"/>
  <c r="CV79" i="1" s="1"/>
  <c r="AI79" i="1"/>
  <c r="AJ79" i="1"/>
  <c r="CS79" i="1"/>
  <c r="CT79" i="1"/>
  <c r="CU79" i="1"/>
  <c r="CW79" i="1"/>
  <c r="CX79" i="1"/>
  <c r="FR79" i="1"/>
  <c r="GL79" i="1"/>
  <c r="GO79" i="1"/>
  <c r="GP79" i="1"/>
  <c r="GV79" i="1"/>
  <c r="I80" i="1"/>
  <c r="V80" i="1"/>
  <c r="W80" i="1"/>
  <c r="AC80" i="1"/>
  <c r="CQ80" i="1" s="1"/>
  <c r="AE80" i="1"/>
  <c r="AD80" i="1" s="1"/>
  <c r="AF80" i="1"/>
  <c r="CT80" i="1" s="1"/>
  <c r="S80" i="1" s="1"/>
  <c r="AG80" i="1"/>
  <c r="CU80" i="1" s="1"/>
  <c r="AH80" i="1"/>
  <c r="AI80" i="1"/>
  <c r="AJ80" i="1"/>
  <c r="CX80" i="1" s="1"/>
  <c r="CS80" i="1"/>
  <c r="CV80" i="1"/>
  <c r="U80" i="1" s="1"/>
  <c r="CW80" i="1"/>
  <c r="FR80" i="1"/>
  <c r="GL80" i="1"/>
  <c r="GO80" i="1"/>
  <c r="GP80" i="1"/>
  <c r="GV80" i="1"/>
  <c r="C81" i="1"/>
  <c r="D81" i="1"/>
  <c r="I81" i="1"/>
  <c r="CX183" i="3" s="1"/>
  <c r="AC81" i="1"/>
  <c r="AD81" i="1"/>
  <c r="CR81" i="1" s="1"/>
  <c r="Q81" i="1" s="1"/>
  <c r="AE81" i="1"/>
  <c r="AF81" i="1"/>
  <c r="AG81" i="1"/>
  <c r="CU81" i="1" s="1"/>
  <c r="T81" i="1" s="1"/>
  <c r="AH81" i="1"/>
  <c r="CV81" i="1" s="1"/>
  <c r="U81" i="1" s="1"/>
  <c r="AI81" i="1"/>
  <c r="AJ81" i="1"/>
  <c r="CS81" i="1"/>
  <c r="R81" i="1" s="1"/>
  <c r="CT81" i="1"/>
  <c r="S81" i="1" s="1"/>
  <c r="CW81" i="1"/>
  <c r="V81" i="1" s="1"/>
  <c r="CX81" i="1"/>
  <c r="W81" i="1" s="1"/>
  <c r="FR81" i="1"/>
  <c r="GK81" i="1"/>
  <c r="GL81" i="1"/>
  <c r="GO81" i="1"/>
  <c r="GP81" i="1"/>
  <c r="GV81" i="1"/>
  <c r="GX81" i="1"/>
  <c r="C82" i="1"/>
  <c r="D82" i="1"/>
  <c r="I82" i="1"/>
  <c r="Q82" i="1"/>
  <c r="AC82" i="1"/>
  <c r="AB82" i="1" s="1"/>
  <c r="AD82" i="1"/>
  <c r="AE82" i="1"/>
  <c r="CS82" i="1" s="1"/>
  <c r="R82" i="1" s="1"/>
  <c r="GK82" i="1" s="1"/>
  <c r="AF82" i="1"/>
  <c r="AG82" i="1"/>
  <c r="AH82" i="1"/>
  <c r="AI82" i="1"/>
  <c r="CW82" i="1" s="1"/>
  <c r="V82" i="1" s="1"/>
  <c r="AJ82" i="1"/>
  <c r="CQ82" i="1"/>
  <c r="P82" i="1" s="1"/>
  <c r="CP82" i="1" s="1"/>
  <c r="O82" i="1" s="1"/>
  <c r="CR82" i="1"/>
  <c r="CT82" i="1"/>
  <c r="S82" i="1" s="1"/>
  <c r="CU82" i="1"/>
  <c r="T82" i="1" s="1"/>
  <c r="CV82" i="1"/>
  <c r="U82" i="1" s="1"/>
  <c r="CX82" i="1"/>
  <c r="W82" i="1" s="1"/>
  <c r="CY82" i="1"/>
  <c r="X82" i="1" s="1"/>
  <c r="CZ82" i="1"/>
  <c r="Y82" i="1" s="1"/>
  <c r="FR82" i="1"/>
  <c r="GL82" i="1"/>
  <c r="GO82" i="1"/>
  <c r="GP82" i="1"/>
  <c r="GV82" i="1"/>
  <c r="GX82" i="1" s="1"/>
  <c r="I83" i="1"/>
  <c r="W83" i="1"/>
  <c r="AC83" i="1"/>
  <c r="AB83" i="1" s="1"/>
  <c r="AD83" i="1"/>
  <c r="CR83" i="1" s="1"/>
  <c r="Q83" i="1" s="1"/>
  <c r="AE83" i="1"/>
  <c r="AF83" i="1"/>
  <c r="AG83" i="1"/>
  <c r="AH83" i="1"/>
  <c r="CV83" i="1" s="1"/>
  <c r="U83" i="1" s="1"/>
  <c r="AI83" i="1"/>
  <c r="AJ83" i="1"/>
  <c r="CS83" i="1"/>
  <c r="R83" i="1" s="1"/>
  <c r="GK83" i="1" s="1"/>
  <c r="CT83" i="1"/>
  <c r="S83" i="1" s="1"/>
  <c r="CZ83" i="1" s="1"/>
  <c r="Y83" i="1" s="1"/>
  <c r="CU83" i="1"/>
  <c r="T83" i="1" s="1"/>
  <c r="CW83" i="1"/>
  <c r="V83" i="1" s="1"/>
  <c r="CX83" i="1"/>
  <c r="CY83" i="1"/>
  <c r="X83" i="1" s="1"/>
  <c r="FR83" i="1"/>
  <c r="GL83" i="1"/>
  <c r="GO83" i="1"/>
  <c r="GP83" i="1"/>
  <c r="GV83" i="1"/>
  <c r="GX83" i="1"/>
  <c r="I84" i="1"/>
  <c r="S84" i="1"/>
  <c r="V84" i="1"/>
  <c r="AC84" i="1"/>
  <c r="AE84" i="1"/>
  <c r="AD84" i="1" s="1"/>
  <c r="CR84" i="1" s="1"/>
  <c r="Q84" i="1" s="1"/>
  <c r="AF84" i="1"/>
  <c r="AG84" i="1"/>
  <c r="CU84" i="1" s="1"/>
  <c r="AH84" i="1"/>
  <c r="AI84" i="1"/>
  <c r="AJ84" i="1"/>
  <c r="CS84" i="1"/>
  <c r="R84" i="1" s="1"/>
  <c r="GK84" i="1" s="1"/>
  <c r="CT84" i="1"/>
  <c r="CV84" i="1"/>
  <c r="CW84" i="1"/>
  <c r="CX84" i="1"/>
  <c r="W84" i="1" s="1"/>
  <c r="FR84" i="1"/>
  <c r="GL84" i="1"/>
  <c r="GO84" i="1"/>
  <c r="GP84" i="1"/>
  <c r="GV84" i="1"/>
  <c r="GX84" i="1"/>
  <c r="I85" i="1"/>
  <c r="U85" i="1" s="1"/>
  <c r="AC85" i="1"/>
  <c r="AE85" i="1"/>
  <c r="AD85" i="1" s="1"/>
  <c r="AB85" i="1" s="1"/>
  <c r="AF85" i="1"/>
  <c r="CT85" i="1" s="1"/>
  <c r="AG85" i="1"/>
  <c r="AH85" i="1"/>
  <c r="AI85" i="1"/>
  <c r="CW85" i="1" s="1"/>
  <c r="V85" i="1" s="1"/>
  <c r="AJ85" i="1"/>
  <c r="CX85" i="1" s="1"/>
  <c r="CQ85" i="1"/>
  <c r="CS85" i="1"/>
  <c r="R85" i="1" s="1"/>
  <c r="GK85" i="1" s="1"/>
  <c r="CU85" i="1"/>
  <c r="CV85" i="1"/>
  <c r="FR85" i="1"/>
  <c r="GL85" i="1"/>
  <c r="GO85" i="1"/>
  <c r="GP85" i="1"/>
  <c r="GV85" i="1"/>
  <c r="GX85" i="1"/>
  <c r="I86" i="1"/>
  <c r="Q86" i="1"/>
  <c r="AC86" i="1"/>
  <c r="AB86" i="1" s="1"/>
  <c r="AD86" i="1"/>
  <c r="AE86" i="1"/>
  <c r="CS86" i="1" s="1"/>
  <c r="R86" i="1" s="1"/>
  <c r="GK86" i="1" s="1"/>
  <c r="AF86" i="1"/>
  <c r="AG86" i="1"/>
  <c r="AH86" i="1"/>
  <c r="AI86" i="1"/>
  <c r="CW86" i="1" s="1"/>
  <c r="V86" i="1" s="1"/>
  <c r="AJ86" i="1"/>
  <c r="CQ86" i="1"/>
  <c r="P86" i="1" s="1"/>
  <c r="CR86" i="1"/>
  <c r="CT86" i="1"/>
  <c r="S86" i="1" s="1"/>
  <c r="CU86" i="1"/>
  <c r="T86" i="1" s="1"/>
  <c r="CV86" i="1"/>
  <c r="U86" i="1" s="1"/>
  <c r="CX86" i="1"/>
  <c r="W86" i="1" s="1"/>
  <c r="CY86" i="1"/>
  <c r="X86" i="1" s="1"/>
  <c r="CZ86" i="1"/>
  <c r="Y86" i="1" s="1"/>
  <c r="FR86" i="1"/>
  <c r="GL86" i="1"/>
  <c r="GO86" i="1"/>
  <c r="GP86" i="1"/>
  <c r="GV86" i="1"/>
  <c r="GX86" i="1" s="1"/>
  <c r="C87" i="1"/>
  <c r="D87" i="1"/>
  <c r="I87" i="1"/>
  <c r="U87" i="1" s="1"/>
  <c r="AC87" i="1"/>
  <c r="AE87" i="1"/>
  <c r="AD87" i="1" s="1"/>
  <c r="AB87" i="1" s="1"/>
  <c r="AF87" i="1"/>
  <c r="CT87" i="1" s="1"/>
  <c r="AG87" i="1"/>
  <c r="AH87" i="1"/>
  <c r="AI87" i="1"/>
  <c r="CW87" i="1" s="1"/>
  <c r="V87" i="1" s="1"/>
  <c r="AJ87" i="1"/>
  <c r="CX87" i="1" s="1"/>
  <c r="CQ87" i="1"/>
  <c r="CS87" i="1"/>
  <c r="R87" i="1" s="1"/>
  <c r="GK87" i="1" s="1"/>
  <c r="CU87" i="1"/>
  <c r="CV87" i="1"/>
  <c r="FR87" i="1"/>
  <c r="GL87" i="1"/>
  <c r="GO87" i="1"/>
  <c r="GP87" i="1"/>
  <c r="GV87" i="1"/>
  <c r="GX87" i="1"/>
  <c r="C88" i="1"/>
  <c r="D88" i="1"/>
  <c r="I88" i="1"/>
  <c r="AC88" i="1"/>
  <c r="CQ88" i="1" s="1"/>
  <c r="AE88" i="1"/>
  <c r="AD88" i="1" s="1"/>
  <c r="AF88" i="1"/>
  <c r="AG88" i="1"/>
  <c r="CU88" i="1" s="1"/>
  <c r="AH88" i="1"/>
  <c r="AI88" i="1"/>
  <c r="AJ88" i="1"/>
  <c r="CX88" i="1" s="1"/>
  <c r="CS88" i="1"/>
  <c r="CT88" i="1"/>
  <c r="S88" i="1" s="1"/>
  <c r="CV88" i="1"/>
  <c r="U88" i="1" s="1"/>
  <c r="CW88" i="1"/>
  <c r="FR88" i="1"/>
  <c r="GL88" i="1"/>
  <c r="GO88" i="1"/>
  <c r="GP88" i="1"/>
  <c r="GV88" i="1"/>
  <c r="I89" i="1"/>
  <c r="V89" i="1" s="1"/>
  <c r="AC89" i="1"/>
  <c r="AE89" i="1"/>
  <c r="AD89" i="1" s="1"/>
  <c r="AF89" i="1"/>
  <c r="CT89" i="1" s="1"/>
  <c r="AG89" i="1"/>
  <c r="AH89" i="1"/>
  <c r="AI89" i="1"/>
  <c r="CW89" i="1" s="1"/>
  <c r="AJ89" i="1"/>
  <c r="CX89" i="1" s="1"/>
  <c r="CQ89" i="1"/>
  <c r="CS89" i="1"/>
  <c r="R89" i="1" s="1"/>
  <c r="GK89" i="1" s="1"/>
  <c r="CU89" i="1"/>
  <c r="CV89" i="1"/>
  <c r="FR89" i="1"/>
  <c r="GL89" i="1"/>
  <c r="GO89" i="1"/>
  <c r="GP89" i="1"/>
  <c r="GV89" i="1"/>
  <c r="AC90" i="1"/>
  <c r="AE90" i="1"/>
  <c r="CS90" i="1" s="1"/>
  <c r="AF90" i="1"/>
  <c r="AG90" i="1"/>
  <c r="AH90" i="1"/>
  <c r="CV90" i="1" s="1"/>
  <c r="AI90" i="1"/>
  <c r="CW90" i="1" s="1"/>
  <c r="AJ90" i="1"/>
  <c r="CQ90" i="1"/>
  <c r="CT90" i="1"/>
  <c r="CU90" i="1"/>
  <c r="CX90" i="1"/>
  <c r="FR90" i="1"/>
  <c r="GL90" i="1"/>
  <c r="GO90" i="1"/>
  <c r="GP90" i="1"/>
  <c r="GV90" i="1"/>
  <c r="AC91" i="1"/>
  <c r="AD91" i="1"/>
  <c r="CR91" i="1" s="1"/>
  <c r="AE91" i="1"/>
  <c r="AF91" i="1"/>
  <c r="AG91" i="1"/>
  <c r="AH91" i="1"/>
  <c r="CV91" i="1" s="1"/>
  <c r="AI91" i="1"/>
  <c r="AJ91" i="1"/>
  <c r="CQ91" i="1"/>
  <c r="CS91" i="1"/>
  <c r="CT91" i="1"/>
  <c r="CU91" i="1"/>
  <c r="CW91" i="1"/>
  <c r="CX91" i="1"/>
  <c r="FR91" i="1"/>
  <c r="GL91" i="1"/>
  <c r="GO91" i="1"/>
  <c r="GP91" i="1"/>
  <c r="GV91" i="1"/>
  <c r="AC92" i="1"/>
  <c r="AE92" i="1"/>
  <c r="AD92" i="1" s="1"/>
  <c r="CR92" i="1" s="1"/>
  <c r="AF92" i="1"/>
  <c r="AG92" i="1"/>
  <c r="CU92" i="1" s="1"/>
  <c r="AH92" i="1"/>
  <c r="AI92" i="1"/>
  <c r="AJ92" i="1"/>
  <c r="CS92" i="1"/>
  <c r="CT92" i="1"/>
  <c r="CV92" i="1"/>
  <c r="CW92" i="1"/>
  <c r="CX92" i="1"/>
  <c r="FR92" i="1"/>
  <c r="GL92" i="1"/>
  <c r="GO92" i="1"/>
  <c r="GP92" i="1"/>
  <c r="GV92" i="1"/>
  <c r="AC93" i="1"/>
  <c r="AE93" i="1"/>
  <c r="AD93" i="1" s="1"/>
  <c r="AB93" i="1" s="1"/>
  <c r="AF93" i="1"/>
  <c r="CT93" i="1" s="1"/>
  <c r="AG93" i="1"/>
  <c r="AH93" i="1"/>
  <c r="AI93" i="1"/>
  <c r="CW93" i="1" s="1"/>
  <c r="AJ93" i="1"/>
  <c r="CX93" i="1" s="1"/>
  <c r="CQ93" i="1"/>
  <c r="CS93" i="1"/>
  <c r="CU93" i="1"/>
  <c r="CV93" i="1"/>
  <c r="FR93" i="1"/>
  <c r="GL93" i="1"/>
  <c r="GO93" i="1"/>
  <c r="GP93" i="1"/>
  <c r="GV93" i="1"/>
  <c r="AC94" i="1"/>
  <c r="AD94" i="1"/>
  <c r="AE94" i="1"/>
  <c r="CS94" i="1" s="1"/>
  <c r="AF94" i="1"/>
  <c r="AG94" i="1"/>
  <c r="AH94" i="1"/>
  <c r="CV94" i="1" s="1"/>
  <c r="AI94" i="1"/>
  <c r="CW94" i="1" s="1"/>
  <c r="AJ94" i="1"/>
  <c r="CQ94" i="1"/>
  <c r="CR94" i="1"/>
  <c r="CT94" i="1"/>
  <c r="CU94" i="1"/>
  <c r="CX94" i="1"/>
  <c r="FR94" i="1"/>
  <c r="GL94" i="1"/>
  <c r="GO94" i="1"/>
  <c r="GP94" i="1"/>
  <c r="GV94" i="1"/>
  <c r="C95" i="1"/>
  <c r="D95" i="1"/>
  <c r="I95" i="1"/>
  <c r="AC95" i="1"/>
  <c r="AE95" i="1"/>
  <c r="AD95" i="1" s="1"/>
  <c r="AF95" i="1"/>
  <c r="CT95" i="1" s="1"/>
  <c r="AG95" i="1"/>
  <c r="AH95" i="1"/>
  <c r="AI95" i="1"/>
  <c r="CW95" i="1" s="1"/>
  <c r="V95" i="1" s="1"/>
  <c r="AJ95" i="1"/>
  <c r="CX95" i="1" s="1"/>
  <c r="CQ95" i="1"/>
  <c r="CU95" i="1"/>
  <c r="T95" i="1" s="1"/>
  <c r="CV95" i="1"/>
  <c r="FR95" i="1"/>
  <c r="GL95" i="1"/>
  <c r="GO95" i="1"/>
  <c r="GP95" i="1"/>
  <c r="GV95" i="1"/>
  <c r="GX95" i="1"/>
  <c r="C96" i="1"/>
  <c r="D96" i="1"/>
  <c r="I96" i="1"/>
  <c r="I102" i="1" s="1"/>
  <c r="S96" i="1"/>
  <c r="AB96" i="1"/>
  <c r="AC96" i="1"/>
  <c r="CQ96" i="1" s="1"/>
  <c r="AE96" i="1"/>
  <c r="AD96" i="1" s="1"/>
  <c r="AF96" i="1"/>
  <c r="AG96" i="1"/>
  <c r="CU96" i="1" s="1"/>
  <c r="T96" i="1" s="1"/>
  <c r="AH96" i="1"/>
  <c r="AI96" i="1"/>
  <c r="AJ96" i="1"/>
  <c r="CX96" i="1" s="1"/>
  <c r="W96" i="1" s="1"/>
  <c r="CR96" i="1"/>
  <c r="Q96" i="1" s="1"/>
  <c r="CS96" i="1"/>
  <c r="CT96" i="1"/>
  <c r="CV96" i="1"/>
  <c r="U96" i="1" s="1"/>
  <c r="CW96" i="1"/>
  <c r="V96" i="1" s="1"/>
  <c r="FR96" i="1"/>
  <c r="GL96" i="1"/>
  <c r="GO96" i="1"/>
  <c r="GP96" i="1"/>
  <c r="GV96" i="1"/>
  <c r="GX96" i="1" s="1"/>
  <c r="AC97" i="1"/>
  <c r="AD97" i="1"/>
  <c r="CR97" i="1" s="1"/>
  <c r="AE97" i="1"/>
  <c r="CS97" i="1" s="1"/>
  <c r="AF97" i="1"/>
  <c r="AG97" i="1"/>
  <c r="CU97" i="1" s="1"/>
  <c r="AH97" i="1"/>
  <c r="CV97" i="1" s="1"/>
  <c r="AI97" i="1"/>
  <c r="CW97" i="1" s="1"/>
  <c r="AJ97" i="1"/>
  <c r="CQ97" i="1"/>
  <c r="CT97" i="1"/>
  <c r="CX97" i="1"/>
  <c r="FR97" i="1"/>
  <c r="GL97" i="1"/>
  <c r="GO97" i="1"/>
  <c r="GP97" i="1"/>
  <c r="GV97" i="1"/>
  <c r="I98" i="1"/>
  <c r="GX98" i="1" s="1"/>
  <c r="R98" i="1"/>
  <c r="GK98" i="1" s="1"/>
  <c r="AC98" i="1"/>
  <c r="CQ98" i="1" s="1"/>
  <c r="AD98" i="1"/>
  <c r="CR98" i="1" s="1"/>
  <c r="Q98" i="1" s="1"/>
  <c r="AE98" i="1"/>
  <c r="AF98" i="1"/>
  <c r="CT98" i="1" s="1"/>
  <c r="S98" i="1" s="1"/>
  <c r="AG98" i="1"/>
  <c r="CU98" i="1" s="1"/>
  <c r="AH98" i="1"/>
  <c r="CV98" i="1" s="1"/>
  <c r="U98" i="1" s="1"/>
  <c r="AI98" i="1"/>
  <c r="AJ98" i="1"/>
  <c r="CX98" i="1" s="1"/>
  <c r="W98" i="1" s="1"/>
  <c r="CS98" i="1"/>
  <c r="CW98" i="1"/>
  <c r="V98" i="1" s="1"/>
  <c r="FR98" i="1"/>
  <c r="GL98" i="1"/>
  <c r="GO98" i="1"/>
  <c r="GP98" i="1"/>
  <c r="GV98" i="1"/>
  <c r="AB99" i="1"/>
  <c r="AC99" i="1"/>
  <c r="CQ99" i="1" s="1"/>
  <c r="AE99" i="1"/>
  <c r="AD99" i="1" s="1"/>
  <c r="AF99" i="1"/>
  <c r="CT99" i="1" s="1"/>
  <c r="AG99" i="1"/>
  <c r="CU99" i="1" s="1"/>
  <c r="AH99" i="1"/>
  <c r="AI99" i="1"/>
  <c r="AJ99" i="1"/>
  <c r="CX99" i="1" s="1"/>
  <c r="CR99" i="1"/>
  <c r="CV99" i="1"/>
  <c r="CW99" i="1"/>
  <c r="FR99" i="1"/>
  <c r="GL99" i="1"/>
  <c r="GO99" i="1"/>
  <c r="GP99" i="1"/>
  <c r="GV99" i="1"/>
  <c r="AC100" i="1"/>
  <c r="AD100" i="1"/>
  <c r="AB100" i="1" s="1"/>
  <c r="AE100" i="1"/>
  <c r="CS100" i="1" s="1"/>
  <c r="AF100" i="1"/>
  <c r="CT100" i="1" s="1"/>
  <c r="AG100" i="1"/>
  <c r="AH100" i="1"/>
  <c r="CV100" i="1" s="1"/>
  <c r="AI100" i="1"/>
  <c r="CW100" i="1" s="1"/>
  <c r="AJ100" i="1"/>
  <c r="CX100" i="1" s="1"/>
  <c r="CQ100" i="1"/>
  <c r="CU100" i="1"/>
  <c r="FR100" i="1"/>
  <c r="GL100" i="1"/>
  <c r="GO100" i="1"/>
  <c r="GP100" i="1"/>
  <c r="GV100" i="1"/>
  <c r="AC101" i="1"/>
  <c r="AD101" i="1"/>
  <c r="CR101" i="1" s="1"/>
  <c r="AE101" i="1"/>
  <c r="CS101" i="1" s="1"/>
  <c r="AF101" i="1"/>
  <c r="AG101" i="1"/>
  <c r="AH101" i="1"/>
  <c r="CV101" i="1" s="1"/>
  <c r="AI101" i="1"/>
  <c r="CW101" i="1" s="1"/>
  <c r="AJ101" i="1"/>
  <c r="CQ101" i="1"/>
  <c r="CT101" i="1"/>
  <c r="CU101" i="1"/>
  <c r="CX101" i="1"/>
  <c r="FR101" i="1"/>
  <c r="GL101" i="1"/>
  <c r="GO101" i="1"/>
  <c r="GP101" i="1"/>
  <c r="GV101" i="1"/>
  <c r="AC102" i="1"/>
  <c r="CQ102" i="1" s="1"/>
  <c r="AD102" i="1"/>
  <c r="CR102" i="1" s="1"/>
  <c r="AE102" i="1"/>
  <c r="AF102" i="1"/>
  <c r="CT102" i="1" s="1"/>
  <c r="S102" i="1" s="1"/>
  <c r="AG102" i="1"/>
  <c r="CU102" i="1" s="1"/>
  <c r="AH102" i="1"/>
  <c r="CV102" i="1" s="1"/>
  <c r="AI102" i="1"/>
  <c r="AJ102" i="1"/>
  <c r="CS102" i="1"/>
  <c r="CW102" i="1"/>
  <c r="CX102" i="1"/>
  <c r="FR102" i="1"/>
  <c r="GL102" i="1"/>
  <c r="GO102" i="1"/>
  <c r="GP102" i="1"/>
  <c r="GV102" i="1"/>
  <c r="C103" i="1"/>
  <c r="D103" i="1"/>
  <c r="I103" i="1"/>
  <c r="W103" i="1"/>
  <c r="AC103" i="1"/>
  <c r="AD103" i="1"/>
  <c r="CR103" i="1" s="1"/>
  <c r="Q103" i="1" s="1"/>
  <c r="AE103" i="1"/>
  <c r="CS103" i="1" s="1"/>
  <c r="R103" i="1" s="1"/>
  <c r="GK103" i="1" s="1"/>
  <c r="AF103" i="1"/>
  <c r="AG103" i="1"/>
  <c r="CU103" i="1" s="1"/>
  <c r="T103" i="1" s="1"/>
  <c r="AH103" i="1"/>
  <c r="CV103" i="1" s="1"/>
  <c r="U103" i="1" s="1"/>
  <c r="AI103" i="1"/>
  <c r="CW103" i="1" s="1"/>
  <c r="V103" i="1" s="1"/>
  <c r="AJ103" i="1"/>
  <c r="CQ103" i="1"/>
  <c r="P103" i="1" s="1"/>
  <c r="CP103" i="1" s="1"/>
  <c r="O103" i="1" s="1"/>
  <c r="CT103" i="1"/>
  <c r="S103" i="1" s="1"/>
  <c r="CX103" i="1"/>
  <c r="FR103" i="1"/>
  <c r="GL103" i="1"/>
  <c r="GO103" i="1"/>
  <c r="GP103" i="1"/>
  <c r="GV103" i="1"/>
  <c r="GX103" i="1" s="1"/>
  <c r="C104" i="1"/>
  <c r="D104" i="1"/>
  <c r="I104" i="1"/>
  <c r="T104" i="1"/>
  <c r="AC104" i="1"/>
  <c r="AD104" i="1"/>
  <c r="AB104" i="1" s="1"/>
  <c r="AE104" i="1"/>
  <c r="CS104" i="1" s="1"/>
  <c r="R104" i="1" s="1"/>
  <c r="GK104" i="1" s="1"/>
  <c r="AF104" i="1"/>
  <c r="CT104" i="1" s="1"/>
  <c r="S104" i="1" s="1"/>
  <c r="AG104" i="1"/>
  <c r="AH104" i="1"/>
  <c r="CV104" i="1" s="1"/>
  <c r="U104" i="1" s="1"/>
  <c r="AI104" i="1"/>
  <c r="CW104" i="1" s="1"/>
  <c r="V104" i="1" s="1"/>
  <c r="AJ104" i="1"/>
  <c r="CX104" i="1" s="1"/>
  <c r="W104" i="1" s="1"/>
  <c r="CQ104" i="1"/>
  <c r="P104" i="1" s="1"/>
  <c r="CU104" i="1"/>
  <c r="CY104" i="1"/>
  <c r="X104" i="1" s="1"/>
  <c r="CZ104" i="1"/>
  <c r="Y104" i="1" s="1"/>
  <c r="FR104" i="1"/>
  <c r="GL104" i="1"/>
  <c r="GO104" i="1"/>
  <c r="GP104" i="1"/>
  <c r="GV104" i="1"/>
  <c r="GX104" i="1" s="1"/>
  <c r="C105" i="1"/>
  <c r="D105" i="1"/>
  <c r="I105" i="1"/>
  <c r="U105" i="1"/>
  <c r="AB105" i="1"/>
  <c r="AC105" i="1"/>
  <c r="CQ105" i="1" s="1"/>
  <c r="P105" i="1" s="1"/>
  <c r="AE105" i="1"/>
  <c r="AD105" i="1" s="1"/>
  <c r="AF105" i="1"/>
  <c r="CT105" i="1" s="1"/>
  <c r="S105" i="1" s="1"/>
  <c r="AG105" i="1"/>
  <c r="CU105" i="1" s="1"/>
  <c r="T105" i="1" s="1"/>
  <c r="AH105" i="1"/>
  <c r="AI105" i="1"/>
  <c r="AJ105" i="1"/>
  <c r="CX105" i="1" s="1"/>
  <c r="W105" i="1" s="1"/>
  <c r="CR105" i="1"/>
  <c r="Q105" i="1" s="1"/>
  <c r="CS105" i="1"/>
  <c r="R105" i="1" s="1"/>
  <c r="CV105" i="1"/>
  <c r="CW105" i="1"/>
  <c r="V105" i="1" s="1"/>
  <c r="FR105" i="1"/>
  <c r="GL105" i="1"/>
  <c r="GO105" i="1"/>
  <c r="GP105" i="1"/>
  <c r="GV105" i="1"/>
  <c r="GX105" i="1"/>
  <c r="C106" i="1"/>
  <c r="D106" i="1"/>
  <c r="I106" i="1"/>
  <c r="GX106" i="1" s="1"/>
  <c r="R106" i="1"/>
  <c r="GK106" i="1" s="1"/>
  <c r="AC106" i="1"/>
  <c r="CQ106" i="1" s="1"/>
  <c r="AD106" i="1"/>
  <c r="CR106" i="1" s="1"/>
  <c r="Q106" i="1" s="1"/>
  <c r="AE106" i="1"/>
  <c r="AF106" i="1"/>
  <c r="CT106" i="1" s="1"/>
  <c r="S106" i="1" s="1"/>
  <c r="AG106" i="1"/>
  <c r="CU106" i="1" s="1"/>
  <c r="AH106" i="1"/>
  <c r="CV106" i="1" s="1"/>
  <c r="U106" i="1" s="1"/>
  <c r="AI106" i="1"/>
  <c r="AJ106" i="1"/>
  <c r="CX106" i="1" s="1"/>
  <c r="W106" i="1" s="1"/>
  <c r="CS106" i="1"/>
  <c r="CW106" i="1"/>
  <c r="V106" i="1" s="1"/>
  <c r="FR106" i="1"/>
  <c r="GL106" i="1"/>
  <c r="GO106" i="1"/>
  <c r="GP106" i="1"/>
  <c r="GV106" i="1"/>
  <c r="C107" i="1"/>
  <c r="D107" i="1"/>
  <c r="I107" i="1"/>
  <c r="S107" i="1"/>
  <c r="CZ107" i="1" s="1"/>
  <c r="Y107" i="1" s="1"/>
  <c r="AC107" i="1"/>
  <c r="AD107" i="1"/>
  <c r="CR107" i="1" s="1"/>
  <c r="Q107" i="1" s="1"/>
  <c r="AE107" i="1"/>
  <c r="CS107" i="1" s="1"/>
  <c r="R107" i="1" s="1"/>
  <c r="AF107" i="1"/>
  <c r="AG107" i="1"/>
  <c r="CU107" i="1" s="1"/>
  <c r="T107" i="1" s="1"/>
  <c r="AH107" i="1"/>
  <c r="CV107" i="1" s="1"/>
  <c r="U107" i="1" s="1"/>
  <c r="AI107" i="1"/>
  <c r="CW107" i="1" s="1"/>
  <c r="V107" i="1" s="1"/>
  <c r="AJ107" i="1"/>
  <c r="CQ107" i="1"/>
  <c r="P107" i="1" s="1"/>
  <c r="CP107" i="1" s="1"/>
  <c r="O107" i="1" s="1"/>
  <c r="CT107" i="1"/>
  <c r="CX107" i="1"/>
  <c r="W107" i="1" s="1"/>
  <c r="CY107" i="1"/>
  <c r="X107" i="1" s="1"/>
  <c r="FR107" i="1"/>
  <c r="GK107" i="1"/>
  <c r="GL107" i="1"/>
  <c r="GO107" i="1"/>
  <c r="GP107" i="1"/>
  <c r="GV107" i="1"/>
  <c r="GX107" i="1" s="1"/>
  <c r="C108" i="1"/>
  <c r="D108" i="1"/>
  <c r="I108" i="1"/>
  <c r="T108" i="1"/>
  <c r="AC108" i="1"/>
  <c r="AE108" i="1"/>
  <c r="CS108" i="1" s="1"/>
  <c r="R108" i="1" s="1"/>
  <c r="GK108" i="1" s="1"/>
  <c r="AF108" i="1"/>
  <c r="CT108" i="1" s="1"/>
  <c r="S108" i="1" s="1"/>
  <c r="CZ108" i="1" s="1"/>
  <c r="Y108" i="1" s="1"/>
  <c r="AG108" i="1"/>
  <c r="AH108" i="1"/>
  <c r="AI108" i="1"/>
  <c r="CW108" i="1" s="1"/>
  <c r="V108" i="1" s="1"/>
  <c r="AJ108" i="1"/>
  <c r="CX108" i="1" s="1"/>
  <c r="W108" i="1" s="1"/>
  <c r="CQ108" i="1"/>
  <c r="P108" i="1" s="1"/>
  <c r="CU108" i="1"/>
  <c r="CV108" i="1"/>
  <c r="U108" i="1" s="1"/>
  <c r="CY108" i="1"/>
  <c r="X108" i="1" s="1"/>
  <c r="FR108" i="1"/>
  <c r="GL108" i="1"/>
  <c r="GO108" i="1"/>
  <c r="GP108" i="1"/>
  <c r="GV108" i="1"/>
  <c r="GX108" i="1" s="1"/>
  <c r="B110" i="1"/>
  <c r="B67" i="1" s="1"/>
  <c r="C110" i="1"/>
  <c r="C67" i="1" s="1"/>
  <c r="D110" i="1"/>
  <c r="D67" i="1" s="1"/>
  <c r="F110" i="1"/>
  <c r="F67" i="1" s="1"/>
  <c r="G110" i="1"/>
  <c r="G67" i="1" s="1"/>
  <c r="BB110" i="1"/>
  <c r="BC110" i="1"/>
  <c r="BC67" i="1" s="1"/>
  <c r="BX110" i="1"/>
  <c r="CK110" i="1"/>
  <c r="CK67" i="1" s="1"/>
  <c r="CL110" i="1"/>
  <c r="EU110" i="1"/>
  <c r="EU67" i="1" s="1"/>
  <c r="FP110" i="1"/>
  <c r="GC110" i="1"/>
  <c r="GC67" i="1" s="1"/>
  <c r="GD110" i="1"/>
  <c r="F123" i="1"/>
  <c r="B139" i="1"/>
  <c r="B22" i="1" s="1"/>
  <c r="C139" i="1"/>
  <c r="C22" i="1" s="1"/>
  <c r="D139" i="1"/>
  <c r="D22" i="1" s="1"/>
  <c r="F139" i="1"/>
  <c r="F22" i="1" s="1"/>
  <c r="G139" i="1"/>
  <c r="G22" i="1" s="1"/>
  <c r="BB139" i="1"/>
  <c r="BC139" i="1"/>
  <c r="BX139" i="1"/>
  <c r="BX22" i="1" s="1"/>
  <c r="CK139" i="1"/>
  <c r="CK22" i="1" s="1"/>
  <c r="CL139" i="1"/>
  <c r="CL22" i="1" s="1"/>
  <c r="EU139" i="1"/>
  <c r="FP139" i="1"/>
  <c r="FP22" i="1" s="1"/>
  <c r="FQ139" i="1"/>
  <c r="FQ22" i="1" s="1"/>
  <c r="GC139" i="1"/>
  <c r="GC22" i="1" s="1"/>
  <c r="GD139" i="1"/>
  <c r="GD22" i="1" s="1"/>
  <c r="B168" i="1"/>
  <c r="B18" i="1" s="1"/>
  <c r="C168" i="1"/>
  <c r="C18" i="1" s="1"/>
  <c r="D168" i="1"/>
  <c r="D18" i="1" s="1"/>
  <c r="F168" i="1"/>
  <c r="F18" i="1" s="1"/>
  <c r="G168" i="1"/>
  <c r="G102" i="5" l="1"/>
  <c r="O102" i="5" s="1"/>
  <c r="G61" i="5"/>
  <c r="O61" i="5" s="1"/>
  <c r="G82" i="5"/>
  <c r="O82" i="5" s="1"/>
  <c r="I202" i="5"/>
  <c r="P202" i="5" s="1"/>
  <c r="I178" i="5"/>
  <c r="P178" i="5" s="1"/>
  <c r="G178" i="5"/>
  <c r="O178" i="5" s="1"/>
  <c r="I190" i="5"/>
  <c r="P190" i="5" s="1"/>
  <c r="G92" i="5"/>
  <c r="O92" i="5" s="1"/>
  <c r="I167" i="5"/>
  <c r="P167" i="5" s="1"/>
  <c r="G167" i="5"/>
  <c r="O167" i="5" s="1"/>
  <c r="G190" i="5"/>
  <c r="O190" i="5" s="1"/>
  <c r="G147" i="5"/>
  <c r="O147" i="5" s="1"/>
  <c r="I92" i="5"/>
  <c r="P92" i="5" s="1"/>
  <c r="I147" i="5"/>
  <c r="P147" i="5" s="1"/>
  <c r="I71" i="5"/>
  <c r="P71" i="5" s="1"/>
  <c r="G18" i="1"/>
  <c r="Q99" i="1"/>
  <c r="CZ98" i="1"/>
  <c r="Y98" i="1" s="1"/>
  <c r="CY98" i="1"/>
  <c r="X98" i="1" s="1"/>
  <c r="FR22" i="1"/>
  <c r="FY139" i="1"/>
  <c r="FY22" i="1" s="1"/>
  <c r="GA139" i="1"/>
  <c r="GA22" i="1" s="1"/>
  <c r="R102" i="1"/>
  <c r="GK102" i="1" s="1"/>
  <c r="GX102" i="1"/>
  <c r="GN107" i="1"/>
  <c r="GM107" i="1"/>
  <c r="CZ106" i="1"/>
  <c r="Y106" i="1" s="1"/>
  <c r="CY106" i="1"/>
  <c r="X106" i="1" s="1"/>
  <c r="GK105" i="1"/>
  <c r="CZ105" i="1"/>
  <c r="Y105" i="1" s="1"/>
  <c r="W102" i="1"/>
  <c r="V99" i="1"/>
  <c r="CZ103" i="1"/>
  <c r="Y103" i="1" s="1"/>
  <c r="CY103" i="1"/>
  <c r="X103" i="1" s="1"/>
  <c r="V102" i="1"/>
  <c r="V97" i="1"/>
  <c r="R97" i="1"/>
  <c r="GK97" i="1" s="1"/>
  <c r="CZ81" i="1"/>
  <c r="Y81" i="1" s="1"/>
  <c r="CY81" i="1"/>
  <c r="X81" i="1" s="1"/>
  <c r="GN103" i="1"/>
  <c r="GM103" i="1"/>
  <c r="P100" i="1"/>
  <c r="GN71" i="1"/>
  <c r="T97" i="1"/>
  <c r="DY139" i="1"/>
  <c r="DY22" i="1" s="1"/>
  <c r="BZ22" i="1"/>
  <c r="CG139" i="1"/>
  <c r="CG22" i="1" s="1"/>
  <c r="EU22" i="1"/>
  <c r="P155" i="1"/>
  <c r="BC22" i="1"/>
  <c r="BC168" i="1"/>
  <c r="AB106" i="1"/>
  <c r="CP105" i="1"/>
  <c r="O105" i="1" s="1"/>
  <c r="CR104" i="1"/>
  <c r="Q104" i="1" s="1"/>
  <c r="CP104" i="1" s="1"/>
  <c r="O104" i="1" s="1"/>
  <c r="T102" i="1"/>
  <c r="AB98" i="1"/>
  <c r="CR95" i="1"/>
  <c r="Q95" i="1" s="1"/>
  <c r="AB95" i="1"/>
  <c r="FQ110" i="1"/>
  <c r="BY110" i="1"/>
  <c r="CX162" i="3"/>
  <c r="CX166" i="3"/>
  <c r="CX161" i="3"/>
  <c r="CX165" i="3"/>
  <c r="CX160" i="3"/>
  <c r="CX163" i="3"/>
  <c r="CX159" i="3"/>
  <c r="CX167" i="3"/>
  <c r="CX164" i="3"/>
  <c r="I79" i="1"/>
  <c r="R79" i="1" s="1"/>
  <c r="GK79" i="1" s="1"/>
  <c r="I77" i="1"/>
  <c r="CD110" i="1"/>
  <c r="GM69" i="1"/>
  <c r="GN60" i="1"/>
  <c r="GM60" i="1"/>
  <c r="EU168" i="1"/>
  <c r="AB102" i="1"/>
  <c r="W99" i="1"/>
  <c r="P97" i="1"/>
  <c r="CX214" i="3"/>
  <c r="CX218" i="3"/>
  <c r="CX213" i="3"/>
  <c r="CX217" i="3"/>
  <c r="CX221" i="3"/>
  <c r="CX216" i="3"/>
  <c r="CX211" i="3"/>
  <c r="CX219" i="3"/>
  <c r="CX220" i="3"/>
  <c r="CX212" i="3"/>
  <c r="I101" i="1"/>
  <c r="S101" i="1" s="1"/>
  <c r="I97" i="1"/>
  <c r="U97" i="1" s="1"/>
  <c r="CX215" i="3"/>
  <c r="I93" i="1"/>
  <c r="AD90" i="1"/>
  <c r="CR90" i="1" s="1"/>
  <c r="CX206" i="3"/>
  <c r="CX210" i="3"/>
  <c r="CX205" i="3"/>
  <c r="CX209" i="3"/>
  <c r="CX208" i="3"/>
  <c r="CX203" i="3"/>
  <c r="CX207" i="3"/>
  <c r="CX204" i="3"/>
  <c r="I90" i="1"/>
  <c r="S90" i="1" s="1"/>
  <c r="I94" i="1"/>
  <c r="T94" i="1" s="1"/>
  <c r="GX88" i="1"/>
  <c r="R88" i="1"/>
  <c r="GK88" i="1" s="1"/>
  <c r="CR87" i="1"/>
  <c r="Q87" i="1" s="1"/>
  <c r="CR85" i="1"/>
  <c r="Q85" i="1" s="1"/>
  <c r="CZ84" i="1"/>
  <c r="Y84" i="1" s="1"/>
  <c r="CY84" i="1"/>
  <c r="X84" i="1" s="1"/>
  <c r="FU110" i="1"/>
  <c r="S79" i="1"/>
  <c r="U77" i="1"/>
  <c r="CP73" i="1"/>
  <c r="O73" i="1" s="1"/>
  <c r="CZ50" i="1"/>
  <c r="Y50" i="1" s="1"/>
  <c r="CY50" i="1"/>
  <c r="X50" i="1" s="1"/>
  <c r="GN29" i="1"/>
  <c r="CT27" i="1"/>
  <c r="S27" i="1" s="1"/>
  <c r="AB27" i="1"/>
  <c r="P126" i="1"/>
  <c r="F155" i="1"/>
  <c r="F126" i="1"/>
  <c r="FP67" i="1"/>
  <c r="EG110" i="1"/>
  <c r="FY110" i="1"/>
  <c r="BX67" i="1"/>
  <c r="AO110" i="1"/>
  <c r="AD108" i="1"/>
  <c r="T106" i="1"/>
  <c r="P106" i="1"/>
  <c r="CP106" i="1" s="1"/>
  <c r="O106" i="1" s="1"/>
  <c r="CX238" i="3"/>
  <c r="CX237" i="3"/>
  <c r="U102" i="1"/>
  <c r="Q102" i="1"/>
  <c r="AB101" i="1"/>
  <c r="V100" i="1"/>
  <c r="CS99" i="1"/>
  <c r="P99" i="1"/>
  <c r="T98" i="1"/>
  <c r="P98" i="1"/>
  <c r="CP98" i="1" s="1"/>
  <c r="O98" i="1" s="1"/>
  <c r="GX97" i="1"/>
  <c r="R96" i="1"/>
  <c r="GK96" i="1" s="1"/>
  <c r="U95" i="1"/>
  <c r="W95" i="1"/>
  <c r="S95" i="1"/>
  <c r="I92" i="1"/>
  <c r="GX90" i="1"/>
  <c r="T90" i="1"/>
  <c r="T89" i="1"/>
  <c r="CR89" i="1"/>
  <c r="Q89" i="1" s="1"/>
  <c r="AB89" i="1"/>
  <c r="V88" i="1"/>
  <c r="CP86" i="1"/>
  <c r="O86" i="1" s="1"/>
  <c r="CQ84" i="1"/>
  <c r="P84" i="1" s="1"/>
  <c r="CP84" i="1" s="1"/>
  <c r="O84" i="1" s="1"/>
  <c r="AB84" i="1"/>
  <c r="GX80" i="1"/>
  <c r="R80" i="1"/>
  <c r="GK80" i="1" s="1"/>
  <c r="GX77" i="1"/>
  <c r="AB76" i="1"/>
  <c r="T75" i="1"/>
  <c r="CR75" i="1"/>
  <c r="Q75" i="1" s="1"/>
  <c r="AB75" i="1"/>
  <c r="CZ73" i="1"/>
  <c r="Y73" i="1" s="1"/>
  <c r="CY73" i="1"/>
  <c r="X73" i="1" s="1"/>
  <c r="FR110" i="1"/>
  <c r="CS70" i="1"/>
  <c r="R70" i="1" s="1"/>
  <c r="AD70" i="1"/>
  <c r="CR70" i="1" s="1"/>
  <c r="Q70" i="1" s="1"/>
  <c r="CZ69" i="1"/>
  <c r="Y69" i="1" s="1"/>
  <c r="CY69" i="1"/>
  <c r="X69" i="1" s="1"/>
  <c r="GN69" i="1" s="1"/>
  <c r="CS61" i="1"/>
  <c r="R61" i="1" s="1"/>
  <c r="GK61" i="1" s="1"/>
  <c r="CZ59" i="1"/>
  <c r="Y59" i="1" s="1"/>
  <c r="CY59" i="1"/>
  <c r="X59" i="1" s="1"/>
  <c r="R54" i="1"/>
  <c r="GK54" i="1" s="1"/>
  <c r="CP47" i="1"/>
  <c r="O47" i="1" s="1"/>
  <c r="P102" i="1"/>
  <c r="CP102" i="1" s="1"/>
  <c r="O102" i="1" s="1"/>
  <c r="GX101" i="1"/>
  <c r="CR100" i="1"/>
  <c r="S97" i="1"/>
  <c r="CY96" i="1"/>
  <c r="X96" i="1" s="1"/>
  <c r="CQ92" i="1"/>
  <c r="AB92" i="1"/>
  <c r="R90" i="1"/>
  <c r="GK90" i="1" s="1"/>
  <c r="CR88" i="1"/>
  <c r="Q88" i="1" s="1"/>
  <c r="AB88" i="1"/>
  <c r="CX198" i="3"/>
  <c r="CX202" i="3"/>
  <c r="CX197" i="3"/>
  <c r="CX201" i="3"/>
  <c r="CX200" i="3"/>
  <c r="CX195" i="3"/>
  <c r="CX199" i="3"/>
  <c r="CX196" i="3"/>
  <c r="I91" i="1"/>
  <c r="GN82" i="1"/>
  <c r="GM82" i="1"/>
  <c r="AB81" i="1"/>
  <c r="CQ81" i="1"/>
  <c r="P81" i="1" s="1"/>
  <c r="CP81" i="1" s="1"/>
  <c r="O81" i="1" s="1"/>
  <c r="V77" i="1"/>
  <c r="CZ76" i="1"/>
  <c r="Y76" i="1" s="1"/>
  <c r="CY76" i="1"/>
  <c r="X76" i="1" s="1"/>
  <c r="GM76" i="1" s="1"/>
  <c r="FV110" i="1"/>
  <c r="CZ70" i="1"/>
  <c r="Y70" i="1" s="1"/>
  <c r="GK69" i="1"/>
  <c r="V54" i="1"/>
  <c r="S54" i="1"/>
  <c r="GX54" i="1"/>
  <c r="CZ46" i="1"/>
  <c r="Y46" i="1" s="1"/>
  <c r="CY46" i="1"/>
  <c r="X46" i="1" s="1"/>
  <c r="GK27" i="1"/>
  <c r="CI139" i="1"/>
  <c r="CI22" i="1" s="1"/>
  <c r="BB22" i="1"/>
  <c r="BB168" i="1"/>
  <c r="F152" i="1"/>
  <c r="AB107" i="1"/>
  <c r="S99" i="1"/>
  <c r="CS95" i="1"/>
  <c r="R95" i="1" s="1"/>
  <c r="GK95" i="1" s="1"/>
  <c r="W92" i="1"/>
  <c r="CZ88" i="1"/>
  <c r="Y88" i="1" s="1"/>
  <c r="CY88" i="1"/>
  <c r="X88" i="1" s="1"/>
  <c r="CS78" i="1"/>
  <c r="AD78" i="1"/>
  <c r="CR78" i="1" s="1"/>
  <c r="P77" i="1"/>
  <c r="AB73" i="1"/>
  <c r="CX118" i="3"/>
  <c r="CX117" i="3"/>
  <c r="CX120" i="3"/>
  <c r="CX119" i="3"/>
  <c r="CX116" i="3"/>
  <c r="U61" i="1"/>
  <c r="CQ48" i="1"/>
  <c r="P48" i="1" s="1"/>
  <c r="CP48" i="1" s="1"/>
  <c r="O48" i="1" s="1"/>
  <c r="AB48" i="1"/>
  <c r="DZ139" i="1"/>
  <c r="DZ22" i="1" s="1"/>
  <c r="CX240" i="3"/>
  <c r="CX239" i="3"/>
  <c r="CY105" i="1"/>
  <c r="X105" i="1" s="1"/>
  <c r="AB103" i="1"/>
  <c r="U101" i="1"/>
  <c r="S100" i="1"/>
  <c r="I99" i="1"/>
  <c r="GX99" i="1" s="1"/>
  <c r="W97" i="1"/>
  <c r="AB97" i="1"/>
  <c r="CX222" i="3"/>
  <c r="CX226" i="3"/>
  <c r="CX230" i="3"/>
  <c r="CX225" i="3"/>
  <c r="CX229" i="3"/>
  <c r="CX224" i="3"/>
  <c r="CX232" i="3"/>
  <c r="CX227" i="3"/>
  <c r="CX223" i="3"/>
  <c r="CX231" i="3"/>
  <c r="CX228" i="3"/>
  <c r="I100" i="1"/>
  <c r="T100" i="1" s="1"/>
  <c r="P94" i="1"/>
  <c r="AB94" i="1"/>
  <c r="CR93" i="1"/>
  <c r="R91" i="1"/>
  <c r="GK91" i="1" s="1"/>
  <c r="U91" i="1"/>
  <c r="GX89" i="1"/>
  <c r="U89" i="1"/>
  <c r="W89" i="1"/>
  <c r="S89" i="1"/>
  <c r="W88" i="1"/>
  <c r="CR80" i="1"/>
  <c r="Q80" i="1" s="1"/>
  <c r="AB80" i="1"/>
  <c r="CC110" i="1"/>
  <c r="T77" i="1"/>
  <c r="W77" i="1"/>
  <c r="S77" i="1"/>
  <c r="GX75" i="1"/>
  <c r="U75" i="1"/>
  <c r="W75" i="1"/>
  <c r="S75" i="1"/>
  <c r="V75" i="1"/>
  <c r="CP74" i="1"/>
  <c r="O74" i="1" s="1"/>
  <c r="AB74" i="1"/>
  <c r="CZ72" i="1"/>
  <c r="Y72" i="1" s="1"/>
  <c r="CY72" i="1"/>
  <c r="X72" i="1" s="1"/>
  <c r="GM72" i="1" s="1"/>
  <c r="BZ110" i="1"/>
  <c r="CG110" i="1" s="1"/>
  <c r="AB61" i="1"/>
  <c r="CR61" i="1"/>
  <c r="Q61" i="1" s="1"/>
  <c r="AB59" i="1"/>
  <c r="CQ59" i="1"/>
  <c r="P59" i="1" s="1"/>
  <c r="CP59" i="1" s="1"/>
  <c r="O59" i="1" s="1"/>
  <c r="CC139" i="1"/>
  <c r="CC22" i="1" s="1"/>
  <c r="CY57" i="1"/>
  <c r="X57" i="1" s="1"/>
  <c r="CZ56" i="1"/>
  <c r="Y56" i="1" s="1"/>
  <c r="CY56" i="1"/>
  <c r="X56" i="1" s="1"/>
  <c r="CP56" i="1"/>
  <c r="O56" i="1" s="1"/>
  <c r="AB56" i="1"/>
  <c r="U54" i="1"/>
  <c r="AH139" i="1" s="1"/>
  <c r="AH22" i="1" s="1"/>
  <c r="Q54" i="1"/>
  <c r="CZ53" i="1"/>
  <c r="Y53" i="1" s="1"/>
  <c r="CY53" i="1"/>
  <c r="X53" i="1" s="1"/>
  <c r="CZ48" i="1"/>
  <c r="Y48" i="1" s="1"/>
  <c r="CY48" i="1"/>
  <c r="X48" i="1" s="1"/>
  <c r="AB42" i="1"/>
  <c r="CQ42" i="1"/>
  <c r="P42" i="1" s="1"/>
  <c r="AI139" i="1"/>
  <c r="AI22" i="1" s="1"/>
  <c r="GB139" i="1"/>
  <c r="GB22" i="1" s="1"/>
  <c r="EA139" i="1"/>
  <c r="EA22" i="1" s="1"/>
  <c r="CP63" i="1"/>
  <c r="O63" i="1" s="1"/>
  <c r="CQ54" i="1"/>
  <c r="P54" i="1" s="1"/>
  <c r="AB54" i="1"/>
  <c r="CZ52" i="1"/>
  <c r="Y52" i="1" s="1"/>
  <c r="CY52" i="1"/>
  <c r="X52" i="1" s="1"/>
  <c r="CZ37" i="1"/>
  <c r="Y37" i="1" s="1"/>
  <c r="CY37" i="1"/>
  <c r="X37" i="1" s="1"/>
  <c r="GN37" i="1" s="1"/>
  <c r="CZ33" i="1"/>
  <c r="Y33" i="1" s="1"/>
  <c r="CY33" i="1"/>
  <c r="X33" i="1" s="1"/>
  <c r="CX246" i="3"/>
  <c r="CX250" i="3"/>
  <c r="CX249" i="3"/>
  <c r="CX248" i="3"/>
  <c r="CX247" i="3"/>
  <c r="CX235" i="3"/>
  <c r="CX236" i="3"/>
  <c r="P96" i="1"/>
  <c r="CP96" i="1" s="1"/>
  <c r="O96" i="1" s="1"/>
  <c r="P95" i="1"/>
  <c r="V94" i="1"/>
  <c r="S93" i="1"/>
  <c r="P89" i="1"/>
  <c r="CP89" i="1" s="1"/>
  <c r="O89" i="1" s="1"/>
  <c r="T88" i="1"/>
  <c r="T87" i="1"/>
  <c r="W87" i="1"/>
  <c r="S87" i="1"/>
  <c r="T85" i="1"/>
  <c r="W85" i="1"/>
  <c r="S85" i="1"/>
  <c r="U84" i="1"/>
  <c r="T80" i="1"/>
  <c r="AB78" i="1"/>
  <c r="P75" i="1"/>
  <c r="CZ63" i="1"/>
  <c r="Y63" i="1" s="1"/>
  <c r="T61" i="1"/>
  <c r="W61" i="1"/>
  <c r="S61" i="1"/>
  <c r="CP55" i="1"/>
  <c r="O55" i="1" s="1"/>
  <c r="AB47" i="1"/>
  <c r="CR47" i="1"/>
  <c r="Q47" i="1" s="1"/>
  <c r="W46" i="1"/>
  <c r="AD45" i="1"/>
  <c r="CS45" i="1"/>
  <c r="R45" i="1" s="1"/>
  <c r="GK45" i="1" s="1"/>
  <c r="CP40" i="1"/>
  <c r="O40" i="1" s="1"/>
  <c r="CP39" i="1"/>
  <c r="O39" i="1" s="1"/>
  <c r="AB71" i="1"/>
  <c r="CZ57" i="1"/>
  <c r="Y57" i="1" s="1"/>
  <c r="T54" i="1"/>
  <c r="CZ40" i="1"/>
  <c r="Y40" i="1" s="1"/>
  <c r="CY40" i="1"/>
  <c r="X40" i="1" s="1"/>
  <c r="CZ34" i="1"/>
  <c r="Y34" i="1" s="1"/>
  <c r="CY34" i="1"/>
  <c r="X34" i="1" s="1"/>
  <c r="GN34" i="1" s="1"/>
  <c r="CP33" i="1"/>
  <c r="O33" i="1" s="1"/>
  <c r="ET110" i="1"/>
  <c r="CX242" i="3"/>
  <c r="CX241" i="3"/>
  <c r="CX245" i="3"/>
  <c r="CX243" i="3"/>
  <c r="CX234" i="3"/>
  <c r="CX233" i="3"/>
  <c r="T92" i="1"/>
  <c r="AB91" i="1"/>
  <c r="AB90" i="1"/>
  <c r="P88" i="1"/>
  <c r="CP88" i="1" s="1"/>
  <c r="O88" i="1" s="1"/>
  <c r="P87" i="1"/>
  <c r="CP87" i="1" s="1"/>
  <c r="O87" i="1" s="1"/>
  <c r="P85" i="1"/>
  <c r="T84" i="1"/>
  <c r="CQ83" i="1"/>
  <c r="P83" i="1" s="1"/>
  <c r="CP83" i="1" s="1"/>
  <c r="O83" i="1" s="1"/>
  <c r="P80" i="1"/>
  <c r="CP80" i="1" s="1"/>
  <c r="O80" i="1" s="1"/>
  <c r="CQ79" i="1"/>
  <c r="Q79" i="1"/>
  <c r="CX170" i="3"/>
  <c r="CX174" i="3"/>
  <c r="CX169" i="3"/>
  <c r="CX173" i="3"/>
  <c r="CX168" i="3"/>
  <c r="CX176" i="3"/>
  <c r="CX171" i="3"/>
  <c r="CX175" i="3"/>
  <c r="CX172" i="3"/>
  <c r="I78" i="1"/>
  <c r="P78" i="1" s="1"/>
  <c r="CY71" i="1"/>
  <c r="X71" i="1" s="1"/>
  <c r="GM71" i="1" s="1"/>
  <c r="AB69" i="1"/>
  <c r="CY63" i="1"/>
  <c r="X63" i="1" s="1"/>
  <c r="CQ62" i="1"/>
  <c r="P62" i="1" s="1"/>
  <c r="CP62" i="1" s="1"/>
  <c r="O62" i="1" s="1"/>
  <c r="P61" i="1"/>
  <c r="CP61" i="1" s="1"/>
  <c r="O61" i="1" s="1"/>
  <c r="AB58" i="1"/>
  <c r="CP57" i="1"/>
  <c r="O57" i="1" s="1"/>
  <c r="AB55" i="1"/>
  <c r="CR55" i="1"/>
  <c r="Q55" i="1" s="1"/>
  <c r="W54" i="1"/>
  <c r="AB53" i="1"/>
  <c r="CQ53" i="1"/>
  <c r="P53" i="1" s="1"/>
  <c r="CP53" i="1" s="1"/>
  <c r="O53" i="1" s="1"/>
  <c r="CX82" i="3"/>
  <c r="CX86" i="3"/>
  <c r="CX81" i="3"/>
  <c r="CX85" i="3"/>
  <c r="CX80" i="3"/>
  <c r="CX83" i="3"/>
  <c r="CX87" i="3"/>
  <c r="CX84" i="3"/>
  <c r="GX52" i="1"/>
  <c r="CJ139" i="1" s="1"/>
  <c r="CJ22" i="1" s="1"/>
  <c r="CZ49" i="1"/>
  <c r="Y49" i="1" s="1"/>
  <c r="GN49" i="1" s="1"/>
  <c r="T46" i="1"/>
  <c r="AG139" i="1" s="1"/>
  <c r="AG22" i="1" s="1"/>
  <c r="CQ46" i="1"/>
  <c r="P46" i="1" s="1"/>
  <c r="CP46" i="1" s="1"/>
  <c r="O46" i="1" s="1"/>
  <c r="AB46" i="1"/>
  <c r="CP38" i="1"/>
  <c r="O38" i="1" s="1"/>
  <c r="CZ35" i="1"/>
  <c r="Y35" i="1" s="1"/>
  <c r="CZ32" i="1"/>
  <c r="Y32" i="1" s="1"/>
  <c r="CY32" i="1"/>
  <c r="X32" i="1" s="1"/>
  <c r="CP32" i="1"/>
  <c r="O32" i="1" s="1"/>
  <c r="CS30" i="1"/>
  <c r="R30" i="1" s="1"/>
  <c r="AD30" i="1"/>
  <c r="CR30" i="1" s="1"/>
  <c r="Q30" i="1" s="1"/>
  <c r="CZ28" i="1"/>
  <c r="Y28" i="1" s="1"/>
  <c r="CY28" i="1"/>
  <c r="X28" i="1" s="1"/>
  <c r="CZ24" i="1"/>
  <c r="Y24" i="1" s="1"/>
  <c r="CY24" i="1"/>
  <c r="X24" i="1" s="1"/>
  <c r="CX186" i="3"/>
  <c r="CX190" i="3"/>
  <c r="CX194" i="3"/>
  <c r="CX189" i="3"/>
  <c r="CX193" i="3"/>
  <c r="CX192" i="3"/>
  <c r="CX187" i="3"/>
  <c r="CX191" i="3"/>
  <c r="CX188" i="3"/>
  <c r="CX154" i="3"/>
  <c r="CX158" i="3"/>
  <c r="CX153" i="3"/>
  <c r="CX157" i="3"/>
  <c r="CX152" i="3"/>
  <c r="CX155" i="3"/>
  <c r="CX156" i="3"/>
  <c r="CX138" i="3"/>
  <c r="CX142" i="3"/>
  <c r="CX137" i="3"/>
  <c r="CX141" i="3"/>
  <c r="CX144" i="3"/>
  <c r="CX139" i="3"/>
  <c r="CX143" i="3"/>
  <c r="CX140" i="3"/>
  <c r="CX114" i="3"/>
  <c r="CX113" i="3"/>
  <c r="CX112" i="3"/>
  <c r="CX115" i="3"/>
  <c r="AD58" i="1"/>
  <c r="CR58" i="1" s="1"/>
  <c r="Q58" i="1" s="1"/>
  <c r="CP58" i="1" s="1"/>
  <c r="O58" i="1" s="1"/>
  <c r="CX98" i="3"/>
  <c r="CX97" i="3"/>
  <c r="CX101" i="3"/>
  <c r="CX99" i="3"/>
  <c r="CX100" i="3"/>
  <c r="W55" i="1"/>
  <c r="S55" i="1"/>
  <c r="AB52" i="1"/>
  <c r="CS51" i="1"/>
  <c r="R51" i="1" s="1"/>
  <c r="P51" i="1"/>
  <c r="CP51" i="1" s="1"/>
  <c r="O51" i="1" s="1"/>
  <c r="T50" i="1"/>
  <c r="P50" i="1"/>
  <c r="CP50" i="1" s="1"/>
  <c r="O50" i="1" s="1"/>
  <c r="CX62" i="3"/>
  <c r="CX66" i="3"/>
  <c r="CX61" i="3"/>
  <c r="CX65" i="3"/>
  <c r="CX69" i="3"/>
  <c r="CX64" i="3"/>
  <c r="CX67" i="3"/>
  <c r="CX68" i="3"/>
  <c r="CX63" i="3"/>
  <c r="W47" i="1"/>
  <c r="EB139" i="1" s="1"/>
  <c r="EB22" i="1" s="1"/>
  <c r="S47" i="1"/>
  <c r="CZ42" i="1"/>
  <c r="Y42" i="1" s="1"/>
  <c r="CY42" i="1"/>
  <c r="X42" i="1" s="1"/>
  <c r="AB40" i="1"/>
  <c r="CZ38" i="1"/>
  <c r="Y38" i="1" s="1"/>
  <c r="CY38" i="1"/>
  <c r="X38" i="1" s="1"/>
  <c r="CS35" i="1"/>
  <c r="R35" i="1" s="1"/>
  <c r="AD35" i="1"/>
  <c r="CR35" i="1" s="1"/>
  <c r="Q35" i="1" s="1"/>
  <c r="AB32" i="1"/>
  <c r="CZ29" i="1"/>
  <c r="Y29" i="1" s="1"/>
  <c r="CY29" i="1"/>
  <c r="X29" i="1" s="1"/>
  <c r="GM29" i="1" s="1"/>
  <c r="GK26" i="1"/>
  <c r="CY26" i="1"/>
  <c r="X26" i="1" s="1"/>
  <c r="CX111" i="3"/>
  <c r="CX178" i="3"/>
  <c r="CX182" i="3"/>
  <c r="CX177" i="3"/>
  <c r="CX181" i="3"/>
  <c r="CX185" i="3"/>
  <c r="CX184" i="3"/>
  <c r="CX179" i="3"/>
  <c r="CX146" i="3"/>
  <c r="CX150" i="3"/>
  <c r="CX145" i="3"/>
  <c r="CX149" i="3"/>
  <c r="CX147" i="3"/>
  <c r="CX130" i="3"/>
  <c r="CX134" i="3"/>
  <c r="CX129" i="3"/>
  <c r="CX133" i="3"/>
  <c r="CX136" i="3"/>
  <c r="CX131" i="3"/>
  <c r="CX135" i="3"/>
  <c r="CX132" i="3"/>
  <c r="CX110" i="3"/>
  <c r="CX109" i="3"/>
  <c r="AB57" i="1"/>
  <c r="T55" i="1"/>
  <c r="T52" i="1"/>
  <c r="P52" i="1"/>
  <c r="CP52" i="1" s="1"/>
  <c r="O52" i="1" s="1"/>
  <c r="AB49" i="1"/>
  <c r="T47" i="1"/>
  <c r="AB44" i="1"/>
  <c r="CQ44" i="1"/>
  <c r="P44" i="1" s="1"/>
  <c r="CP44" i="1" s="1"/>
  <c r="O44" i="1" s="1"/>
  <c r="CP43" i="1"/>
  <c r="O43" i="1" s="1"/>
  <c r="AB43" i="1"/>
  <c r="CZ41" i="1"/>
  <c r="Y41" i="1" s="1"/>
  <c r="CY41" i="1"/>
  <c r="X41" i="1" s="1"/>
  <c r="CZ36" i="1"/>
  <c r="Y36" i="1" s="1"/>
  <c r="CY36" i="1"/>
  <c r="X36" i="1" s="1"/>
  <c r="GN36" i="1" s="1"/>
  <c r="AB34" i="1"/>
  <c r="CQ31" i="1"/>
  <c r="P31" i="1" s="1"/>
  <c r="AB31" i="1"/>
  <c r="CP30" i="1"/>
  <c r="O30" i="1" s="1"/>
  <c r="CP28" i="1"/>
  <c r="O28" i="1" s="1"/>
  <c r="GM26" i="1"/>
  <c r="CX148" i="3"/>
  <c r="T45" i="1"/>
  <c r="AB30" i="1"/>
  <c r="CP25" i="1"/>
  <c r="O25" i="1" s="1"/>
  <c r="CP24" i="1"/>
  <c r="O24" i="1" s="1"/>
  <c r="CX102" i="3"/>
  <c r="CX106" i="3"/>
  <c r="CX105" i="3"/>
  <c r="CX104" i="3"/>
  <c r="CX103" i="3"/>
  <c r="CX90" i="3"/>
  <c r="CX94" i="3"/>
  <c r="CX89" i="3"/>
  <c r="CX93" i="3"/>
  <c r="CX88" i="3"/>
  <c r="CX96" i="3"/>
  <c r="CX91" i="3"/>
  <c r="CX70" i="3"/>
  <c r="CX74" i="3"/>
  <c r="CX78" i="3"/>
  <c r="CX73" i="3"/>
  <c r="CX77" i="3"/>
  <c r="CX72" i="3"/>
  <c r="CX75" i="3"/>
  <c r="CX71" i="3"/>
  <c r="P45" i="1"/>
  <c r="AB39" i="1"/>
  <c r="AB38" i="1"/>
  <c r="AB36" i="1"/>
  <c r="CX95" i="3"/>
  <c r="CX54" i="3"/>
  <c r="CX58" i="3"/>
  <c r="CX53" i="3"/>
  <c r="CX57" i="3"/>
  <c r="CX56" i="3"/>
  <c r="CX59" i="3"/>
  <c r="CX38" i="3"/>
  <c r="CX42" i="3"/>
  <c r="CX37" i="3"/>
  <c r="CX41" i="3"/>
  <c r="CX40" i="3"/>
  <c r="CX43" i="3"/>
  <c r="CX22" i="3"/>
  <c r="CX26" i="3"/>
  <c r="CX21" i="3"/>
  <c r="CX25" i="3"/>
  <c r="CX24" i="3"/>
  <c r="CX27" i="3"/>
  <c r="CX46" i="3"/>
  <c r="CX50" i="3"/>
  <c r="CX45" i="3"/>
  <c r="CX49" i="3"/>
  <c r="CX48" i="3"/>
  <c r="CX51" i="3"/>
  <c r="CX30" i="3"/>
  <c r="CX34" i="3"/>
  <c r="CX29" i="3"/>
  <c r="CX33" i="3"/>
  <c r="CX32" i="3"/>
  <c r="CX35" i="3"/>
  <c r="CX14" i="3"/>
  <c r="CX18" i="3"/>
  <c r="CX13" i="3"/>
  <c r="CX17" i="3"/>
  <c r="CX16" i="3"/>
  <c r="CX19" i="3"/>
  <c r="AB25" i="1"/>
  <c r="AB24" i="1"/>
  <c r="CX55" i="3"/>
  <c r="CX39" i="3"/>
  <c r="CX23" i="3"/>
  <c r="CX2" i="3"/>
  <c r="CX1" i="3"/>
  <c r="H24" i="5" l="1"/>
  <c r="G231" i="5"/>
  <c r="G227" i="5"/>
  <c r="I227" i="5"/>
  <c r="I231" i="5"/>
  <c r="CP31" i="1"/>
  <c r="O31" i="1" s="1"/>
  <c r="DU139" i="1"/>
  <c r="DV139" i="1"/>
  <c r="DV22" i="1" s="1"/>
  <c r="CG67" i="1"/>
  <c r="AX110" i="1"/>
  <c r="GN104" i="1"/>
  <c r="GM104" i="1"/>
  <c r="GM58" i="1"/>
  <c r="GN58" i="1"/>
  <c r="GM41" i="1"/>
  <c r="GN41" i="1"/>
  <c r="GM44" i="1"/>
  <c r="GN44" i="1"/>
  <c r="CZ90" i="1"/>
  <c r="Y90" i="1" s="1"/>
  <c r="CY90" i="1"/>
  <c r="X90" i="1" s="1"/>
  <c r="CZ101" i="1"/>
  <c r="Y101" i="1" s="1"/>
  <c r="GM52" i="1"/>
  <c r="GN52" i="1"/>
  <c r="GK30" i="1"/>
  <c r="GN30" i="1" s="1"/>
  <c r="AE139" i="1"/>
  <c r="AE22" i="1" s="1"/>
  <c r="GN57" i="1"/>
  <c r="GM57" i="1"/>
  <c r="CP78" i="1"/>
  <c r="O78" i="1" s="1"/>
  <c r="CY93" i="1"/>
  <c r="X93" i="1" s="1"/>
  <c r="CZ93" i="1"/>
  <c r="Y93" i="1" s="1"/>
  <c r="CY100" i="1"/>
  <c r="X100" i="1" s="1"/>
  <c r="CZ54" i="1"/>
  <c r="Y54" i="1" s="1"/>
  <c r="AL139" i="1" s="1"/>
  <c r="AL22" i="1" s="1"/>
  <c r="CY54" i="1"/>
  <c r="X54" i="1" s="1"/>
  <c r="GX92" i="1"/>
  <c r="V92" i="1"/>
  <c r="FY67" i="1"/>
  <c r="EP110" i="1"/>
  <c r="CY45" i="1"/>
  <c r="X45" i="1" s="1"/>
  <c r="CZ79" i="1"/>
  <c r="Y79" i="1" s="1"/>
  <c r="CY79" i="1"/>
  <c r="X79" i="1" s="1"/>
  <c r="U93" i="1"/>
  <c r="GX93" i="1"/>
  <c r="EU18" i="1"/>
  <c r="P184" i="1"/>
  <c r="FQ67" i="1"/>
  <c r="EH110" i="1"/>
  <c r="GA110" i="1"/>
  <c r="GM105" i="1"/>
  <c r="GN105" i="1"/>
  <c r="CP100" i="1"/>
  <c r="O100" i="1" s="1"/>
  <c r="AB35" i="1"/>
  <c r="GK35" i="1"/>
  <c r="CY35" i="1"/>
  <c r="X35" i="1" s="1"/>
  <c r="GK51" i="1"/>
  <c r="CZ51" i="1"/>
  <c r="Y51" i="1" s="1"/>
  <c r="GM32" i="1"/>
  <c r="GP32" i="1"/>
  <c r="CD139" i="1" s="1"/>
  <c r="CD22" i="1" s="1"/>
  <c r="GN38" i="1"/>
  <c r="GM38" i="1"/>
  <c r="GN83" i="1"/>
  <c r="GM83" i="1"/>
  <c r="P93" i="1"/>
  <c r="CP93" i="1" s="1"/>
  <c r="O93" i="1" s="1"/>
  <c r="GM33" i="1"/>
  <c r="GP33" i="1"/>
  <c r="FV139" i="1" s="1"/>
  <c r="FV22" i="1" s="1"/>
  <c r="GM55" i="1"/>
  <c r="W93" i="1"/>
  <c r="S94" i="1"/>
  <c r="CP54" i="1"/>
  <c r="O54" i="1" s="1"/>
  <c r="CP42" i="1"/>
  <c r="O42" i="1" s="1"/>
  <c r="AB139" i="1" s="1"/>
  <c r="AB22" i="1" s="1"/>
  <c r="AC139" i="1"/>
  <c r="GM49" i="1"/>
  <c r="GN59" i="1"/>
  <c r="GM59" i="1"/>
  <c r="W100" i="1"/>
  <c r="CP77" i="1"/>
  <c r="O77" i="1" s="1"/>
  <c r="R93" i="1"/>
  <c r="GK93" i="1" s="1"/>
  <c r="GX91" i="1"/>
  <c r="T91" i="1"/>
  <c r="W91" i="1"/>
  <c r="GK70" i="1"/>
  <c r="DW110" i="1"/>
  <c r="Q92" i="1"/>
  <c r="EG67" i="1"/>
  <c r="EG139" i="1"/>
  <c r="P114" i="1"/>
  <c r="CZ45" i="1"/>
  <c r="Y45" i="1" s="1"/>
  <c r="GN73" i="1"/>
  <c r="GM73" i="1"/>
  <c r="Q94" i="1"/>
  <c r="DV110" i="1" s="1"/>
  <c r="V90" i="1"/>
  <c r="GN76" i="1"/>
  <c r="GM24" i="1"/>
  <c r="GN24" i="1"/>
  <c r="GM30" i="1"/>
  <c r="GM50" i="1"/>
  <c r="GN50" i="1"/>
  <c r="GN61" i="1"/>
  <c r="AB70" i="1"/>
  <c r="W78" i="1"/>
  <c r="P79" i="1"/>
  <c r="CY51" i="1"/>
  <c r="X51" i="1" s="1"/>
  <c r="GN51" i="1" s="1"/>
  <c r="GN39" i="1"/>
  <c r="GM39" i="1"/>
  <c r="AJ139" i="1"/>
  <c r="AJ22" i="1" s="1"/>
  <c r="CY87" i="1"/>
  <c r="X87" i="1" s="1"/>
  <c r="GM87" i="1" s="1"/>
  <c r="CZ87" i="1"/>
  <c r="Y87" i="1" s="1"/>
  <c r="GN87" i="1" s="1"/>
  <c r="T93" i="1"/>
  <c r="CP95" i="1"/>
  <c r="O95" i="1" s="1"/>
  <c r="GN63" i="1"/>
  <c r="GM63" i="1"/>
  <c r="GM34" i="1"/>
  <c r="CP70" i="1"/>
  <c r="O70" i="1" s="1"/>
  <c r="CC67" i="1"/>
  <c r="AT110" i="1"/>
  <c r="CY89" i="1"/>
  <c r="X89" i="1" s="1"/>
  <c r="GN89" i="1" s="1"/>
  <c r="CZ89" i="1"/>
  <c r="Y89" i="1" s="1"/>
  <c r="W90" i="1"/>
  <c r="Q93" i="1"/>
  <c r="GX100" i="1"/>
  <c r="GM37" i="1"/>
  <c r="Q78" i="1"/>
  <c r="W94" i="1"/>
  <c r="GN72" i="1"/>
  <c r="P92" i="1"/>
  <c r="CP92" i="1" s="1"/>
  <c r="O92" i="1" s="1"/>
  <c r="T99" i="1"/>
  <c r="GM84" i="1"/>
  <c r="GN84" i="1"/>
  <c r="P91" i="1"/>
  <c r="CY95" i="1"/>
  <c r="X95" i="1" s="1"/>
  <c r="CZ95" i="1"/>
  <c r="Y95" i="1" s="1"/>
  <c r="R99" i="1"/>
  <c r="GK99" i="1" s="1"/>
  <c r="GM106" i="1"/>
  <c r="GN106" i="1"/>
  <c r="AO67" i="1"/>
  <c r="AO139" i="1"/>
  <c r="F114" i="1"/>
  <c r="GM36" i="1"/>
  <c r="Q90" i="1"/>
  <c r="V101" i="1"/>
  <c r="CD67" i="1"/>
  <c r="AU110" i="1"/>
  <c r="BY67" i="1"/>
  <c r="AP110" i="1"/>
  <c r="CI110" i="1"/>
  <c r="BC18" i="1"/>
  <c r="F184" i="1"/>
  <c r="CY80" i="1"/>
  <c r="X80" i="1" s="1"/>
  <c r="GN80" i="1" s="1"/>
  <c r="V93" i="1"/>
  <c r="AI110" i="1" s="1"/>
  <c r="U99" i="1"/>
  <c r="CY102" i="1"/>
  <c r="X102" i="1" s="1"/>
  <c r="GN102" i="1" s="1"/>
  <c r="Q97" i="1"/>
  <c r="GM51" i="1"/>
  <c r="P123" i="1"/>
  <c r="ET67" i="1"/>
  <c r="ET139" i="1"/>
  <c r="CP35" i="1"/>
  <c r="O35" i="1" s="1"/>
  <c r="GM56" i="1"/>
  <c r="GN56" i="1"/>
  <c r="S78" i="1"/>
  <c r="GM48" i="1"/>
  <c r="GN48" i="1"/>
  <c r="T78" i="1"/>
  <c r="DY110" i="1" s="1"/>
  <c r="CY99" i="1"/>
  <c r="X99" i="1" s="1"/>
  <c r="CZ99" i="1"/>
  <c r="Y99" i="1" s="1"/>
  <c r="BB18" i="1"/>
  <c r="F181" i="1"/>
  <c r="EM110" i="1"/>
  <c r="FV67" i="1"/>
  <c r="U78" i="1"/>
  <c r="AB108" i="1"/>
  <c r="CR108" i="1"/>
  <c r="Q108" i="1" s="1"/>
  <c r="CP108" i="1" s="1"/>
  <c r="O108" i="1" s="1"/>
  <c r="P101" i="1"/>
  <c r="W101" i="1"/>
  <c r="CP97" i="1"/>
  <c r="O97" i="1" s="1"/>
  <c r="GX79" i="1"/>
  <c r="CJ110" i="1" s="1"/>
  <c r="W79" i="1"/>
  <c r="AJ110" i="1" s="1"/>
  <c r="T101" i="1"/>
  <c r="AG110" i="1" s="1"/>
  <c r="GN28" i="1"/>
  <c r="GM28" i="1"/>
  <c r="U79" i="1"/>
  <c r="AH110" i="1" s="1"/>
  <c r="GM88" i="1"/>
  <c r="GN88" i="1"/>
  <c r="CR45" i="1"/>
  <c r="Q45" i="1" s="1"/>
  <c r="CP45" i="1" s="1"/>
  <c r="O45" i="1" s="1"/>
  <c r="AB45" i="1"/>
  <c r="BZ67" i="1"/>
  <c r="AQ110" i="1"/>
  <c r="CY75" i="1"/>
  <c r="X75" i="1" s="1"/>
  <c r="CZ75" i="1"/>
  <c r="Y75" i="1" s="1"/>
  <c r="R101" i="1"/>
  <c r="GK101" i="1" s="1"/>
  <c r="GN81" i="1"/>
  <c r="GM81" i="1"/>
  <c r="CZ97" i="1"/>
  <c r="Y97" i="1" s="1"/>
  <c r="CY97" i="1"/>
  <c r="X97" i="1" s="1"/>
  <c r="CP99" i="1"/>
  <c r="O99" i="1" s="1"/>
  <c r="FU67" i="1"/>
  <c r="EL110" i="1"/>
  <c r="P90" i="1"/>
  <c r="CP90" i="1" s="1"/>
  <c r="O90" i="1" s="1"/>
  <c r="U90" i="1"/>
  <c r="AF139" i="1"/>
  <c r="AF22" i="1" s="1"/>
  <c r="CZ96" i="1"/>
  <c r="Y96" i="1" s="1"/>
  <c r="GN25" i="1"/>
  <c r="GM25" i="1"/>
  <c r="GN43" i="1"/>
  <c r="GM43" i="1"/>
  <c r="GN26" i="1"/>
  <c r="CY47" i="1"/>
  <c r="X47" i="1" s="1"/>
  <c r="GN47" i="1" s="1"/>
  <c r="CZ47" i="1"/>
  <c r="Y47" i="1" s="1"/>
  <c r="CY55" i="1"/>
  <c r="X55" i="1" s="1"/>
  <c r="CZ55" i="1"/>
  <c r="Y55" i="1" s="1"/>
  <c r="GN55" i="1" s="1"/>
  <c r="AK139" i="1"/>
  <c r="AK22" i="1" s="1"/>
  <c r="AD139" i="1"/>
  <c r="AD22" i="1" s="1"/>
  <c r="GM46" i="1"/>
  <c r="GN46" i="1"/>
  <c r="GN53" i="1"/>
  <c r="GM53" i="1"/>
  <c r="GN62" i="1"/>
  <c r="GM62" i="1"/>
  <c r="GX78" i="1"/>
  <c r="GB110" i="1" s="1"/>
  <c r="V79" i="1"/>
  <c r="CP85" i="1"/>
  <c r="O85" i="1" s="1"/>
  <c r="GN40" i="1"/>
  <c r="GM40" i="1"/>
  <c r="CY61" i="1"/>
  <c r="X61" i="1" s="1"/>
  <c r="GM61" i="1" s="1"/>
  <c r="CZ61" i="1"/>
  <c r="Y61" i="1" s="1"/>
  <c r="CP75" i="1"/>
  <c r="O75" i="1" s="1"/>
  <c r="CY85" i="1"/>
  <c r="X85" i="1" s="1"/>
  <c r="CZ85" i="1"/>
  <c r="Y85" i="1" s="1"/>
  <c r="U92" i="1"/>
  <c r="R94" i="1"/>
  <c r="GK94" i="1" s="1"/>
  <c r="GM96" i="1"/>
  <c r="GN96" i="1"/>
  <c r="GN74" i="1"/>
  <c r="GM74" i="1"/>
  <c r="Q91" i="1"/>
  <c r="AD110" i="1" s="1"/>
  <c r="Q101" i="1"/>
  <c r="CY70" i="1"/>
  <c r="X70" i="1" s="1"/>
  <c r="R78" i="1"/>
  <c r="GK78" i="1" s="1"/>
  <c r="S91" i="1"/>
  <c r="DW139" i="1"/>
  <c r="DW22" i="1" s="1"/>
  <c r="GX94" i="1"/>
  <c r="Q100" i="1"/>
  <c r="FR67" i="1"/>
  <c r="EI110" i="1"/>
  <c r="GN86" i="1"/>
  <c r="GM86" i="1"/>
  <c r="V91" i="1"/>
  <c r="GM98" i="1"/>
  <c r="GN98" i="1"/>
  <c r="R100" i="1"/>
  <c r="GK100" i="1" s="1"/>
  <c r="CZ27" i="1"/>
  <c r="Y27" i="1" s="1"/>
  <c r="CY27" i="1"/>
  <c r="X27" i="1" s="1"/>
  <c r="CP27" i="1"/>
  <c r="O27" i="1" s="1"/>
  <c r="DT139" i="1" s="1"/>
  <c r="DT22" i="1" s="1"/>
  <c r="DX139" i="1"/>
  <c r="DX22" i="1" s="1"/>
  <c r="V78" i="1"/>
  <c r="EA110" i="1" s="1"/>
  <c r="R92" i="1"/>
  <c r="GK92" i="1" s="1"/>
  <c r="Q77" i="1"/>
  <c r="R77" i="1"/>
  <c r="CY77" i="1" s="1"/>
  <c r="X77" i="1" s="1"/>
  <c r="T79" i="1"/>
  <c r="CZ80" i="1"/>
  <c r="Y80" i="1" s="1"/>
  <c r="U94" i="1"/>
  <c r="U100" i="1"/>
  <c r="S92" i="1"/>
  <c r="CZ102" i="1"/>
  <c r="Y102" i="1" s="1"/>
  <c r="V110" i="1" l="1"/>
  <c r="AI67" i="1"/>
  <c r="AG67" i="1"/>
  <c r="T110" i="1"/>
  <c r="DI110" i="1"/>
  <c r="DV67" i="1"/>
  <c r="AJ67" i="1"/>
  <c r="W110" i="1"/>
  <c r="GN45" i="1"/>
  <c r="GM45" i="1"/>
  <c r="CJ67" i="1"/>
  <c r="BA110" i="1"/>
  <c r="AD67" i="1"/>
  <c r="Q110" i="1"/>
  <c r="CZ91" i="1"/>
  <c r="Y91" i="1" s="1"/>
  <c r="CY91" i="1"/>
  <c r="X91" i="1" s="1"/>
  <c r="AK110" i="1" s="1"/>
  <c r="U110" i="1"/>
  <c r="AH67" i="1"/>
  <c r="CI67" i="1"/>
  <c r="AZ110" i="1"/>
  <c r="CP91" i="1"/>
  <c r="O91" i="1" s="1"/>
  <c r="GM95" i="1"/>
  <c r="GN95" i="1"/>
  <c r="GM93" i="1"/>
  <c r="GN93" i="1"/>
  <c r="EH67" i="1"/>
  <c r="P119" i="1"/>
  <c r="EH139" i="1"/>
  <c r="DU110" i="1"/>
  <c r="EC139" i="1"/>
  <c r="EC22" i="1" s="1"/>
  <c r="GM47" i="1"/>
  <c r="CP94" i="1"/>
  <c r="O94" i="1" s="1"/>
  <c r="AP67" i="1"/>
  <c r="F119" i="1"/>
  <c r="AP139" i="1"/>
  <c r="DU22" i="1"/>
  <c r="FX139" i="1"/>
  <c r="FX22" i="1" s="1"/>
  <c r="FW139" i="1"/>
  <c r="FW22" i="1" s="1"/>
  <c r="FZ139" i="1"/>
  <c r="FZ22" i="1" s="1"/>
  <c r="EA67" i="1"/>
  <c r="DN110" i="1"/>
  <c r="EL67" i="1"/>
  <c r="EL139" i="1"/>
  <c r="P128" i="1"/>
  <c r="GN108" i="1"/>
  <c r="GM108" i="1"/>
  <c r="DZ110" i="1"/>
  <c r="F129" i="1"/>
  <c r="AU67" i="1"/>
  <c r="AU139" i="1"/>
  <c r="GM89" i="1"/>
  <c r="EB110" i="1"/>
  <c r="GM102" i="1"/>
  <c r="AC22" i="1"/>
  <c r="CF139" i="1"/>
  <c r="CF22" i="1" s="1"/>
  <c r="CE139" i="1"/>
  <c r="CE22" i="1" s="1"/>
  <c r="CH139" i="1"/>
  <c r="CH22" i="1" s="1"/>
  <c r="GA67" i="1"/>
  <c r="ER110" i="1"/>
  <c r="GM80" i="1"/>
  <c r="CY101" i="1"/>
  <c r="X101" i="1" s="1"/>
  <c r="GM27" i="1"/>
  <c r="GN27" i="1"/>
  <c r="GB67" i="1"/>
  <c r="ES110" i="1"/>
  <c r="GN97" i="1"/>
  <c r="GM97" i="1"/>
  <c r="GN92" i="1"/>
  <c r="GN70" i="1"/>
  <c r="DT110" i="1"/>
  <c r="GM70" i="1"/>
  <c r="DJ110" i="1"/>
  <c r="DW67" i="1"/>
  <c r="GN42" i="1"/>
  <c r="CB139" i="1" s="1"/>
  <c r="CB22" i="1" s="1"/>
  <c r="GM42" i="1"/>
  <c r="CZ92" i="1"/>
  <c r="Y92" i="1" s="1"/>
  <c r="CY92" i="1"/>
  <c r="X92" i="1" s="1"/>
  <c r="GM92" i="1" s="1"/>
  <c r="GM75" i="1"/>
  <c r="GN75" i="1"/>
  <c r="GM99" i="1"/>
  <c r="GN99" i="1"/>
  <c r="P129" i="1"/>
  <c r="EM67" i="1"/>
  <c r="EM139" i="1"/>
  <c r="GN35" i="1"/>
  <c r="GM35" i="1"/>
  <c r="FS139" i="1" s="1"/>
  <c r="FS22" i="1" s="1"/>
  <c r="AO22" i="1"/>
  <c r="F143" i="1"/>
  <c r="AO168" i="1"/>
  <c r="EG22" i="1"/>
  <c r="EG168" i="1"/>
  <c r="P143" i="1"/>
  <c r="GM54" i="1"/>
  <c r="CA139" i="1" s="1"/>
  <c r="CA22" i="1" s="1"/>
  <c r="GN54" i="1"/>
  <c r="EP67" i="1"/>
  <c r="P117" i="1"/>
  <c r="EP139" i="1"/>
  <c r="GK77" i="1"/>
  <c r="AE110" i="1"/>
  <c r="ED139" i="1"/>
  <c r="ED22" i="1" s="1"/>
  <c r="EI67" i="1"/>
  <c r="EI139" i="1"/>
  <c r="P120" i="1"/>
  <c r="GM85" i="1"/>
  <c r="GN85" i="1"/>
  <c r="GN90" i="1"/>
  <c r="GM90" i="1"/>
  <c r="AQ67" i="1"/>
  <c r="AQ139" i="1"/>
  <c r="F120" i="1"/>
  <c r="CP101" i="1"/>
  <c r="O101" i="1" s="1"/>
  <c r="DY67" i="1"/>
  <c r="DL110" i="1"/>
  <c r="CY78" i="1"/>
  <c r="X78" i="1" s="1"/>
  <c r="GM78" i="1" s="1"/>
  <c r="CZ78" i="1"/>
  <c r="Y78" i="1" s="1"/>
  <c r="DX110" i="1"/>
  <c r="ET22" i="1"/>
  <c r="P152" i="1"/>
  <c r="ET168" i="1"/>
  <c r="AT67" i="1"/>
  <c r="F128" i="1"/>
  <c r="AT139" i="1"/>
  <c r="CP79" i="1"/>
  <c r="O79" i="1" s="1"/>
  <c r="AC110" i="1"/>
  <c r="CZ77" i="1"/>
  <c r="Y77" i="1" s="1"/>
  <c r="AL110" i="1" s="1"/>
  <c r="CZ94" i="1"/>
  <c r="Y94" i="1" s="1"/>
  <c r="CY94" i="1"/>
  <c r="X94" i="1" s="1"/>
  <c r="CZ100" i="1"/>
  <c r="Y100" i="1" s="1"/>
  <c r="GN100" i="1" s="1"/>
  <c r="AF110" i="1"/>
  <c r="AX67" i="1"/>
  <c r="F117" i="1"/>
  <c r="AX139" i="1"/>
  <c r="GM31" i="1"/>
  <c r="GN31" i="1"/>
  <c r="FT139" i="1" s="1"/>
  <c r="FT22" i="1" s="1"/>
  <c r="AK67" i="1" l="1"/>
  <c r="X110" i="1"/>
  <c r="GN78" i="1"/>
  <c r="FT110" i="1" s="1"/>
  <c r="ES67" i="1"/>
  <c r="ES139" i="1"/>
  <c r="P130" i="1"/>
  <c r="P133" i="1"/>
  <c r="DN67" i="1"/>
  <c r="DN139" i="1"/>
  <c r="AF67" i="1"/>
  <c r="S110" i="1"/>
  <c r="R110" i="1"/>
  <c r="AE67" i="1"/>
  <c r="EP22" i="1"/>
  <c r="P146" i="1"/>
  <c r="EP168" i="1"/>
  <c r="GM77" i="1"/>
  <c r="EB67" i="1"/>
  <c r="DO110" i="1"/>
  <c r="U67" i="1"/>
  <c r="U139" i="1"/>
  <c r="F132" i="1"/>
  <c r="AC67" i="1"/>
  <c r="CH110" i="1"/>
  <c r="P110" i="1"/>
  <c r="CF110" i="1"/>
  <c r="CE110" i="1"/>
  <c r="EM22" i="1"/>
  <c r="P158" i="1"/>
  <c r="EM168" i="1"/>
  <c r="GN77" i="1"/>
  <c r="CB110" i="1" s="1"/>
  <c r="ER67" i="1"/>
  <c r="P121" i="1"/>
  <c r="ER139" i="1"/>
  <c r="DZ67" i="1"/>
  <c r="DM110" i="1"/>
  <c r="EL22" i="1"/>
  <c r="P157" i="1"/>
  <c r="U16" i="2" s="1"/>
  <c r="U18" i="2" s="1"/>
  <c r="EL168" i="1"/>
  <c r="GN94" i="1"/>
  <c r="GM94" i="1"/>
  <c r="DU67" i="1"/>
  <c r="FZ110" i="1"/>
  <c r="FX110" i="1"/>
  <c r="DH110" i="1"/>
  <c r="FW110" i="1"/>
  <c r="GM100" i="1"/>
  <c r="FS110" i="1" s="1"/>
  <c r="AZ67" i="1"/>
  <c r="F121" i="1"/>
  <c r="AZ139" i="1"/>
  <c r="BA67" i="1"/>
  <c r="BA139" i="1"/>
  <c r="F130" i="1"/>
  <c r="DI67" i="1"/>
  <c r="DI139" i="1"/>
  <c r="P122" i="1"/>
  <c r="AT22" i="1"/>
  <c r="AT168" i="1"/>
  <c r="F157" i="1"/>
  <c r="F16" i="2" s="1"/>
  <c r="F18" i="2" s="1"/>
  <c r="EC110" i="1"/>
  <c r="DJ67" i="1"/>
  <c r="DJ139" i="1"/>
  <c r="P124" i="1"/>
  <c r="Q67" i="1"/>
  <c r="Q139" i="1"/>
  <c r="F122" i="1"/>
  <c r="AL67" i="1"/>
  <c r="Y110" i="1"/>
  <c r="DL67" i="1"/>
  <c r="P131" i="1"/>
  <c r="DL139" i="1"/>
  <c r="AQ22" i="1"/>
  <c r="AQ168" i="1"/>
  <c r="F149" i="1"/>
  <c r="AO18" i="1"/>
  <c r="F172" i="1"/>
  <c r="GN91" i="1"/>
  <c r="GM91" i="1"/>
  <c r="AX22" i="1"/>
  <c r="AX168" i="1"/>
  <c r="F146" i="1"/>
  <c r="DX67" i="1"/>
  <c r="DK110" i="1"/>
  <c r="EI22" i="1"/>
  <c r="P149" i="1"/>
  <c r="EI168" i="1"/>
  <c r="DT67" i="1"/>
  <c r="DG110" i="1"/>
  <c r="GN79" i="1"/>
  <c r="GM79" i="1"/>
  <c r="AB110" i="1"/>
  <c r="ET18" i="1"/>
  <c r="P181" i="1"/>
  <c r="ED110" i="1"/>
  <c r="GN101" i="1"/>
  <c r="GM101" i="1"/>
  <c r="EG18" i="1"/>
  <c r="P172" i="1"/>
  <c r="AU22" i="1"/>
  <c r="F158" i="1"/>
  <c r="AU168" i="1"/>
  <c r="AP22" i="1"/>
  <c r="AP168" i="1"/>
  <c r="F148" i="1"/>
  <c r="G16" i="2" s="1"/>
  <c r="G18" i="2" s="1"/>
  <c r="EH22" i="1"/>
  <c r="EH168" i="1"/>
  <c r="P148" i="1"/>
  <c r="V16" i="2" s="1"/>
  <c r="V18" i="2" s="1"/>
  <c r="W67" i="1"/>
  <c r="F134" i="1"/>
  <c r="W139" i="1"/>
  <c r="T67" i="1"/>
  <c r="F131" i="1"/>
  <c r="T139" i="1"/>
  <c r="V67" i="1"/>
  <c r="F133" i="1"/>
  <c r="V139" i="1"/>
  <c r="CB67" i="1" l="1"/>
  <c r="AS110" i="1"/>
  <c r="FS67" i="1"/>
  <c r="EJ110" i="1"/>
  <c r="FT67" i="1"/>
  <c r="EK110" i="1"/>
  <c r="ED67" i="1"/>
  <c r="DQ110" i="1"/>
  <c r="EI18" i="1"/>
  <c r="P178" i="1"/>
  <c r="CE67" i="1"/>
  <c r="AV110" i="1"/>
  <c r="AP18" i="1"/>
  <c r="F177" i="1"/>
  <c r="AT18" i="1"/>
  <c r="F186" i="1"/>
  <c r="FW67" i="1"/>
  <c r="EN110" i="1"/>
  <c r="CA110" i="1"/>
  <c r="W22" i="1"/>
  <c r="W168" i="1"/>
  <c r="F163" i="1"/>
  <c r="EH18" i="1"/>
  <c r="P177" i="1"/>
  <c r="DG67" i="1"/>
  <c r="DG139" i="1"/>
  <c r="P112" i="1"/>
  <c r="AX18" i="1"/>
  <c r="F175" i="1"/>
  <c r="AQ18" i="1"/>
  <c r="F178" i="1"/>
  <c r="Q22" i="1"/>
  <c r="F151" i="1"/>
  <c r="Q168" i="1"/>
  <c r="DH67" i="1"/>
  <c r="P113" i="1"/>
  <c r="DH139" i="1"/>
  <c r="W16" i="2"/>
  <c r="W18" i="2" s="1"/>
  <c r="P67" i="1"/>
  <c r="F113" i="1"/>
  <c r="P139" i="1"/>
  <c r="U22" i="1"/>
  <c r="U168" i="1"/>
  <c r="F161" i="1"/>
  <c r="DN22" i="1"/>
  <c r="DN168" i="1"/>
  <c r="P162" i="1"/>
  <c r="ES22" i="1"/>
  <c r="P159" i="1"/>
  <c r="ES168" i="1"/>
  <c r="X67" i="1"/>
  <c r="F135" i="1"/>
  <c r="X139" i="1"/>
  <c r="V22" i="1"/>
  <c r="F162" i="1"/>
  <c r="V168" i="1"/>
  <c r="DL22" i="1"/>
  <c r="DL168" i="1"/>
  <c r="P160" i="1"/>
  <c r="DI22" i="1"/>
  <c r="P151" i="1"/>
  <c r="DI168" i="1"/>
  <c r="FZ67" i="1"/>
  <c r="EQ110" i="1"/>
  <c r="EL18" i="1"/>
  <c r="P186" i="1"/>
  <c r="DO67" i="1"/>
  <c r="P134" i="1"/>
  <c r="DO139" i="1"/>
  <c r="S67" i="1"/>
  <c r="F125" i="1"/>
  <c r="S139" i="1"/>
  <c r="DJ22" i="1"/>
  <c r="DJ168" i="1"/>
  <c r="P153" i="1"/>
  <c r="AZ22" i="1"/>
  <c r="F150" i="1"/>
  <c r="AZ168" i="1"/>
  <c r="ER22" i="1"/>
  <c r="ER168" i="1"/>
  <c r="P150" i="1"/>
  <c r="EM18" i="1"/>
  <c r="P187" i="1"/>
  <c r="CF67" i="1"/>
  <c r="AW110" i="1"/>
  <c r="T22" i="1"/>
  <c r="F160" i="1"/>
  <c r="T168" i="1"/>
  <c r="AU18" i="1"/>
  <c r="F187" i="1"/>
  <c r="AB67" i="1"/>
  <c r="O110" i="1"/>
  <c r="DK67" i="1"/>
  <c r="P125" i="1"/>
  <c r="DK139" i="1"/>
  <c r="Y67" i="1"/>
  <c r="Y139" i="1"/>
  <c r="F136" i="1"/>
  <c r="EC67" i="1"/>
  <c r="DP110" i="1"/>
  <c r="BA22" i="1"/>
  <c r="F159" i="1"/>
  <c r="H16" i="2" s="1"/>
  <c r="H18" i="2" s="1"/>
  <c r="BA168" i="1"/>
  <c r="FX67" i="1"/>
  <c r="EO110" i="1"/>
  <c r="DM67" i="1"/>
  <c r="DM139" i="1"/>
  <c r="P132" i="1"/>
  <c r="CH67" i="1"/>
  <c r="AY110" i="1"/>
  <c r="EP18" i="1"/>
  <c r="P175" i="1"/>
  <c r="R67" i="1"/>
  <c r="F124" i="1"/>
  <c r="R139" i="1"/>
  <c r="AY67" i="1" l="1"/>
  <c r="AY139" i="1"/>
  <c r="F118" i="1"/>
  <c r="AZ18" i="1"/>
  <c r="F179" i="1"/>
  <c r="DJ18" i="1"/>
  <c r="P182" i="1"/>
  <c r="P180" i="1"/>
  <c r="DI18" i="1"/>
  <c r="DL18" i="1"/>
  <c r="P189" i="1"/>
  <c r="U18" i="1"/>
  <c r="F190" i="1"/>
  <c r="EO67" i="1"/>
  <c r="EO139" i="1"/>
  <c r="P116" i="1"/>
  <c r="AW67" i="1"/>
  <c r="AW139" i="1"/>
  <c r="F116" i="1"/>
  <c r="DG22" i="1"/>
  <c r="P141" i="1"/>
  <c r="DG168" i="1"/>
  <c r="EN67" i="1"/>
  <c r="P115" i="1"/>
  <c r="EN139" i="1"/>
  <c r="EK67" i="1"/>
  <c r="P127" i="1"/>
  <c r="EK139" i="1"/>
  <c r="R22" i="1"/>
  <c r="F153" i="1"/>
  <c r="R168" i="1"/>
  <c r="DM22" i="1"/>
  <c r="P161" i="1"/>
  <c r="DM168" i="1"/>
  <c r="BA18" i="1"/>
  <c r="F188" i="1"/>
  <c r="DK22" i="1"/>
  <c r="DK168" i="1"/>
  <c r="P154" i="1"/>
  <c r="Y16" i="2" s="1"/>
  <c r="Y18" i="2" s="1"/>
  <c r="V18" i="1"/>
  <c r="F191" i="1"/>
  <c r="AV67" i="1"/>
  <c r="F115" i="1"/>
  <c r="AV139" i="1"/>
  <c r="DQ67" i="1"/>
  <c r="DQ139" i="1"/>
  <c r="P136" i="1"/>
  <c r="EJ67" i="1"/>
  <c r="P137" i="1"/>
  <c r="EJ139" i="1"/>
  <c r="CA67" i="1"/>
  <c r="AR110" i="1"/>
  <c r="Y22" i="1"/>
  <c r="Y168" i="1"/>
  <c r="F165" i="1"/>
  <c r="DO22" i="1"/>
  <c r="P163" i="1"/>
  <c r="DO168" i="1"/>
  <c r="ES18" i="1"/>
  <c r="P188" i="1"/>
  <c r="DN18" i="1"/>
  <c r="P191" i="1"/>
  <c r="Q18" i="1"/>
  <c r="F180" i="1"/>
  <c r="AS67" i="1"/>
  <c r="AS139" i="1"/>
  <c r="F127" i="1"/>
  <c r="DP67" i="1"/>
  <c r="P135" i="1"/>
  <c r="DP139" i="1"/>
  <c r="O67" i="1"/>
  <c r="F112" i="1"/>
  <c r="O139" i="1"/>
  <c r="T18" i="1"/>
  <c r="F189" i="1"/>
  <c r="ER18" i="1"/>
  <c r="P179" i="1"/>
  <c r="S22" i="1"/>
  <c r="S168" i="1"/>
  <c r="F154" i="1"/>
  <c r="J16" i="2" s="1"/>
  <c r="J18" i="2" s="1"/>
  <c r="EQ67" i="1"/>
  <c r="EQ139" i="1"/>
  <c r="P118" i="1"/>
  <c r="X22" i="1"/>
  <c r="F164" i="1"/>
  <c r="X168" i="1"/>
  <c r="P22" i="1"/>
  <c r="F142" i="1"/>
  <c r="P168" i="1"/>
  <c r="DH22" i="1"/>
  <c r="DH168" i="1"/>
  <c r="P142" i="1"/>
  <c r="W18" i="1"/>
  <c r="F192" i="1"/>
  <c r="DH18" i="1" l="1"/>
  <c r="P171" i="1"/>
  <c r="R18" i="1"/>
  <c r="F182" i="1"/>
  <c r="EO22" i="1"/>
  <c r="EO168" i="1"/>
  <c r="P145" i="1"/>
  <c r="EQ22" i="1"/>
  <c r="P147" i="1"/>
  <c r="EQ168" i="1"/>
  <c r="AS22" i="1"/>
  <c r="F156" i="1"/>
  <c r="E16" i="2" s="1"/>
  <c r="AS168" i="1"/>
  <c r="DO18" i="1"/>
  <c r="P192" i="1"/>
  <c r="EJ22" i="1"/>
  <c r="EJ168" i="1"/>
  <c r="P166" i="1"/>
  <c r="AR67" i="1"/>
  <c r="F137" i="1"/>
  <c r="AR139" i="1"/>
  <c r="AV22" i="1"/>
  <c r="F144" i="1"/>
  <c r="AV168" i="1"/>
  <c r="EK22" i="1"/>
  <c r="EK168" i="1"/>
  <c r="P156" i="1"/>
  <c r="T16" i="2" s="1"/>
  <c r="S18" i="1"/>
  <c r="F183" i="1"/>
  <c r="X18" i="1"/>
  <c r="F193" i="1"/>
  <c r="DP22" i="1"/>
  <c r="P164" i="1"/>
  <c r="DP168" i="1"/>
  <c r="Y18" i="1"/>
  <c r="F194" i="1"/>
  <c r="DQ22" i="1"/>
  <c r="P165" i="1"/>
  <c r="DQ168" i="1"/>
  <c r="DK18" i="1"/>
  <c r="P183" i="1"/>
  <c r="DM18" i="1"/>
  <c r="P190" i="1"/>
  <c r="DG18" i="1"/>
  <c r="P170" i="1"/>
  <c r="AW22" i="1"/>
  <c r="F145" i="1"/>
  <c r="AW168" i="1"/>
  <c r="AY22" i="1"/>
  <c r="AY168" i="1"/>
  <c r="F147" i="1"/>
  <c r="P18" i="1"/>
  <c r="F171" i="1"/>
  <c r="O22" i="1"/>
  <c r="O168" i="1"/>
  <c r="F141" i="1"/>
  <c r="EN22" i="1"/>
  <c r="EN168" i="1"/>
  <c r="P144" i="1"/>
  <c r="AW18" i="1" l="1"/>
  <c r="F174" i="1"/>
  <c r="AV18" i="1"/>
  <c r="F173" i="1"/>
  <c r="I16" i="2"/>
  <c r="I18" i="2" s="1"/>
  <c r="E18" i="2"/>
  <c r="DQ18" i="1"/>
  <c r="P194" i="1"/>
  <c r="X16" i="2"/>
  <c r="X18" i="2" s="1"/>
  <c r="T18" i="2"/>
  <c r="AY18" i="1"/>
  <c r="F176" i="1"/>
  <c r="DP18" i="1"/>
  <c r="P193" i="1"/>
  <c r="EK18" i="1"/>
  <c r="P185" i="1"/>
  <c r="EQ18" i="1"/>
  <c r="P176" i="1"/>
  <c r="EO18" i="1"/>
  <c r="P174" i="1"/>
  <c r="O18" i="1"/>
  <c r="F170" i="1"/>
  <c r="EN18" i="1"/>
  <c r="P173" i="1"/>
  <c r="AR22" i="1"/>
  <c r="F166" i="1"/>
  <c r="AR168" i="1"/>
  <c r="EJ18" i="1"/>
  <c r="P195" i="1"/>
  <c r="AS18" i="1"/>
  <c r="F185" i="1"/>
  <c r="AR18" i="1" l="1"/>
  <c r="F195" i="1"/>
</calcChain>
</file>

<file path=xl/sharedStrings.xml><?xml version="1.0" encoding="utf-8"?>
<sst xmlns="http://schemas.openxmlformats.org/spreadsheetml/2006/main" count="6692" uniqueCount="509">
  <si>
    <t>Smeta.RU  (495) 974-1589</t>
  </si>
  <si>
    <t>_PS_</t>
  </si>
  <si>
    <t>Smeta.RU</t>
  </si>
  <si>
    <t/>
  </si>
  <si>
    <t>Новый объект</t>
  </si>
  <si>
    <t>Благоустройство примыканий к Бульвару перспективных съездов</t>
  </si>
  <si>
    <t>Ведомость объемов работ</t>
  </si>
  <si>
    <t>Сметные нормы списания</t>
  </si>
  <si>
    <t>Коды ценников</t>
  </si>
  <si>
    <t>ТР для Версии 10: Центральные регионы (с учетом п-ма 2536-ИП/12/ГС от 22.03.2017 г [Благоустройство примыканий к Бульвару перспективных съездов]</t>
  </si>
  <si>
    <t>ФЕР-2001 (редакция 2014 г)</t>
  </si>
  <si>
    <t>Поправки  для НБ 2014 года от 03.03.2016</t>
  </si>
  <si>
    <t>1</t>
  </si>
  <si>
    <t>Т.О. Ащепкова</t>
  </si>
  <si>
    <t>Инженер-сметчик Дирекции по эксплуатации и содержанию объектов</t>
  </si>
  <si>
    <t>Л.И. Волмаер</t>
  </si>
  <si>
    <t>Руководитель Управления по ценообразованию и сметной работе</t>
  </si>
  <si>
    <t>01-01-022-8</t>
  </si>
  <si>
    <t>Разработка грунта в траншеях экскаватором «обратная лопата» с ковшом вместимостью 0,65 (0,5-1) м3, группа грунтов 2</t>
  </si>
  <si>
    <t>1000 м3 грунта</t>
  </si>
  <si>
    <t>ФЕР-2001, 01-01-022-8, приказ Минстроя России №899/пр от 11.12.2015 г.</t>
  </si>
  <si>
    <t>Общестроительные работы</t>
  </si>
  <si>
    <t>Земляные работы, выполняемые  механизированным способом</t>
  </si>
  <si>
    <t>ФЕР-01</t>
  </si>
  <si>
    <t>*0,85</t>
  </si>
  <si>
    <t>*0,8</t>
  </si>
  <si>
    <t>2</t>
  </si>
  <si>
    <t>01-02-057-2</t>
  </si>
  <si>
    <t>Разработка грунта вручную в траншеях глубиной до 2 м без креплений с откосами, группа грунтов 2</t>
  </si>
  <si>
    <t>100 м3 грунта</t>
  </si>
  <si>
    <t>ФЕР-2001, 01-02-057-2, приказ Минстроя России №899/пр от 11.12.2015 г.</t>
  </si>
  <si>
    <t>Поправка: Прил. 1.12, п.3.187.  Наименование: Доработка вручную, зачистка дна и стенок с выкидкой грунта в котлованах и траншеях, разработанных механизированным способом</t>
  </si>
  <si>
    <t>)*1,2</t>
  </si>
  <si>
    <t>Земляные работы, выполняемые  ручным способом</t>
  </si>
  <si>
    <t>Поправка: Прил. 1.12, п.3.187.</t>
  </si>
  <si>
    <t>3</t>
  </si>
  <si>
    <t>т01-01-01-039</t>
  </si>
  <si>
    <t>Погрузка при автомобильных перевозках грунта растительного слоя (земля, перегной)</t>
  </si>
  <si>
    <t>1 Т ГРУЗА</t>
  </si>
  <si>
    <t>ФССЦпг-2001, т01-01-01-039, приказ Минстроя России №899/пр от 11.12.2015 г.</t>
  </si>
  <si>
    <t>Погрузочно-разгрузочные работы</t>
  </si>
  <si>
    <t>Перевозка грузов , (ФССЦпр 2011-изм. № 4-6, раздел 1):  погрузочно-разгрузочные работы  (НР и СП в прям. затратах )</t>
  </si>
  <si>
    <t>ФССЦпр  пог. а/п (2011,изм. 4-6)</t>
  </si>
  <si>
    <t>4</t>
  </si>
  <si>
    <t>т03-21-01-057</t>
  </si>
  <si>
    <t>Перевозка грузов I класса автомобилями-самосвалами грузоподъемностью 10 т работающих вне карьера на расстояние до 57 км</t>
  </si>
  <si>
    <t>ФССЦпг-2001, т03-21-01-057, приказ Минстроя России №41/пр от 24.01.2017 г.</t>
  </si>
  <si>
    <t>Перевозка грузов авто/транспортом</t>
  </si>
  <si>
    <t>Перевозкуа грузов (ФССЦпр-2011 - изм. 7, разделы 1-4) - по сметной стоимости</t>
  </si>
  <si>
    <t>ФССЦпр , изм. 7</t>
  </si>
  <si>
    <t>5</t>
  </si>
  <si>
    <t>Приказ ОДПС Сколково № 189 от 26.09.13г.</t>
  </si>
  <si>
    <t>т</t>
  </si>
  <si>
    <t>Строка по умолчанию</t>
  </si>
  <si>
    <t>Прочие работы</t>
  </si>
  <si>
    <t>по умолчанию</t>
  </si>
  <si>
    <t>[126 / 1,18 /  9,63]</t>
  </si>
  <si>
    <t>[126 / 1,18 /  8,84]</t>
  </si>
  <si>
    <t>6</t>
  </si>
  <si>
    <t>27-04-001-1</t>
  </si>
  <si>
    <t>Устройство подстилающих и выравнивающих слоев оснований из песка (толщина 0,3 м)</t>
  </si>
  <si>
    <t>100 м3 материала основания (в плотном теле)</t>
  </si>
  <si>
    <t>ФЕР-2001, 27-04-001-1, приказ Минстроя России №899/пр от 11.12.2015 г.</t>
  </si>
  <si>
    <t>Автомобильные дороги</t>
  </si>
  <si>
    <t>ФЕР-27</t>
  </si>
  <si>
    <t>6,1</t>
  </si>
  <si>
    <t>408-0122</t>
  </si>
  <si>
    <t>Песок природный для строительных работ средний (576,47*1,1=634,117 м3)</t>
  </si>
  <si>
    <t>м3</t>
  </si>
  <si>
    <t>ФССЦ-2001, 408-0122, приказ Минстроя России №899/пр от 11.12.2015 г.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</si>
  <si>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</si>
  <si>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</si>
  <si>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</si>
  <si>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7</t>
  </si>
  <si>
    <t>Устройство подстилающих и выравнивающих слоев оснований из песка (устройство основания из пескоцементной смеси толщина 0,1 м)</t>
  </si>
  <si>
    <t>7,1</t>
  </si>
  <si>
    <t>402-0435</t>
  </si>
  <si>
    <t>Смесь цементно-песчаная монтажно-кладочная "БИРСС 3" (марка М100)</t>
  </si>
  <si>
    <t>ФССЦ-2001, 402-0435, приказ Минстроя России №899/пр от 11.12.2015 г.</t>
  </si>
  <si>
    <t>8</t>
  </si>
  <si>
    <t>27-07-003-1</t>
  </si>
  <si>
    <t>Устройство бетонных плитных тротуаров с заполнением швов цементным раствором</t>
  </si>
  <si>
    <t>100 м2 тротуара</t>
  </si>
  <si>
    <t>ФЕР-2001, 27-07-003-1, приказ Минстроя России №899/пр от 11.12.2015 г.</t>
  </si>
  <si>
    <t>8,1</t>
  </si>
  <si>
    <t>403-0104</t>
  </si>
  <si>
    <t>Плиты бетонные и цементно-песчаные для тротуаров, полов и облицовки, марки 300, толщина 35 мм</t>
  </si>
  <si>
    <t>м2</t>
  </si>
  <si>
    <t>ФССЦ-2001, 403-0104, приказ Минстроя России №899/пр от 11.12.2015 г.</t>
  </si>
  <si>
    <t>занесена вручную</t>
  </si>
  <si>
    <t>8,2</t>
  </si>
  <si>
    <t>КА п.1</t>
  </si>
  <si>
    <t>Тротуарная плитка типа "Кирпичик" 200х100х80</t>
  </si>
  <si>
    <t>Материалы, изделия и конструкции</t>
  </si>
  <si>
    <t>материалы (03)</t>
  </si>
  <si>
    <t>[382,2 /  6,97] +  3% Трансп +  2% Заг.скл</t>
  </si>
  <si>
    <t>9</t>
  </si>
  <si>
    <t>27-02-010-1</t>
  </si>
  <si>
    <t>Установка бортовых камней бетонных при цементобетонных покрытиях</t>
  </si>
  <si>
    <t>100 м бортового камня</t>
  </si>
  <si>
    <t>ФЕР-2001, 27-02-010-1, приказ Минстроя России №899/пр от 11.12.2015 г.</t>
  </si>
  <si>
    <t>ТЧ прил. 27.3 п.3.7</t>
  </si>
  <si>
    <t>9,1</t>
  </si>
  <si>
    <t>403-8023</t>
  </si>
  <si>
    <t>Камни бортовые БР 100.20.8 /бетон В22,5 (М300), объем 0,016 м3/ (ГОСТ 6665-91)</t>
  </si>
  <si>
    <t>шт.</t>
  </si>
  <si>
    <t>ФССЦ (2011) 403-8023, пр. №629 от 29 декабря 2011 г.</t>
  </si>
  <si>
    <t>10</t>
  </si>
  <si>
    <t>10,1</t>
  </si>
  <si>
    <t>403-8022</t>
  </si>
  <si>
    <t>Камни бортовые БР 100.30.18 /бетон В30 (М400), объем 0,052 м3/ (ГОСТ 6665-91)</t>
  </si>
  <si>
    <t>ФССЦ (2011) 403-8022, пр. №629 от 29 декабря 2011 г.</t>
  </si>
  <si>
    <t>11</t>
  </si>
  <si>
    <t>47-01-046-3</t>
  </si>
  <si>
    <t>Подготовка почвы для устройства партерного и обыкновенного газона с внесением растительной земли слоем 15 см механизированным способом</t>
  </si>
  <si>
    <t>100 м2</t>
  </si>
  <si>
    <t>ФЕР-2001, 47-01-046-3, приказ Минстроя России №899/пр от 11.12.2015 г.</t>
  </si>
  <si>
    <t>Озеленение. Защитные лесонасаждения</t>
  </si>
  <si>
    <t>ФЕР-47</t>
  </si>
  <si>
    <t>12</t>
  </si>
  <si>
    <t>47-01-046-5</t>
  </si>
  <si>
    <t>На каждые 5 см изменения толщины слоя добавлять или исключать к расценкам с 47-01-046-01 по 47-01-046-04</t>
  </si>
  <si>
    <t>ФЕР-2001, 47-01-046-5, приказ Минстроя России №41/пр от 24.01.2017 г.</t>
  </si>
  <si>
    <t>)*3</t>
  </si>
  <si>
    <t>13</t>
  </si>
  <si>
    <t>47-01-046-6</t>
  </si>
  <si>
    <t>Посев газонов партерных, мавританских и обыкновенных вручную</t>
  </si>
  <si>
    <t>ФЕР-2001, 47-01-046-6, приказ Минстроя России №899/пр от 11.12.2015 г.</t>
  </si>
  <si>
    <t>14</t>
  </si>
  <si>
    <t>68-37-4</t>
  </si>
  <si>
    <t>Регулирование высотного положения крышек колодцев с подъемом на высоту до 25 см</t>
  </si>
  <si>
    <t>1 колодец</t>
  </si>
  <si>
    <t>ФЕРр-2001, 68-37-4, приказ Минстроя России №41/пр от 24.01.2017 г.</t>
  </si>
  <si>
    <t>Ремонтно-строительные работы</t>
  </si>
  <si>
    <t>Благоустройство</t>
  </si>
  <si>
    <t>рФЕР-68</t>
  </si>
  <si>
    <t>Новый раздел</t>
  </si>
  <si>
    <t>Устройство бетонной лестницы</t>
  </si>
  <si>
    <t>15</t>
  </si>
  <si>
    <t>15,1</t>
  </si>
  <si>
    <t>Песок природный для строительных работ средний (12*1,1=13,2 м3)</t>
  </si>
  <si>
    <t>16</t>
  </si>
  <si>
    <t>27-03-011-2</t>
  </si>
  <si>
    <t>Срезка поверхностного слоя асфальтобетонных дорожных покрытий типа Б и В на щебне из осадочных горных пород методом холодного фрезерования с применением импортных фрез при ширине барабана фрезы 600-1300 мм, толщина до 10 см</t>
  </si>
  <si>
    <t>100 М2 АСФАЛЬТОБЕТОННОГО ПОКРЫТИЯ</t>
  </si>
  <si>
    <t>ФЕР-2001, 27-03-011-2, приказ Минстроя России №899/пр от 11.12.2015 г.</t>
  </si>
  <si>
    <t>17</t>
  </si>
  <si>
    <t>06-01-014-1</t>
  </si>
  <si>
    <t>Укладка бетона по перекрытиям толщиной 100 мм</t>
  </si>
  <si>
    <t>100 м2 перекрытий</t>
  </si>
  <si>
    <t>ФЕР-2001, 06-01-014-1, приказ Минстроя России №899/пр от 11.12.2015 г.</t>
  </si>
  <si>
    <t>Монолитные бетонные и железобетонные конструкции в промышленном строительстве</t>
  </si>
  <si>
    <t>ФЕР-06</t>
  </si>
  <si>
    <t>17,1</t>
  </si>
  <si>
    <t>401-0083</t>
  </si>
  <si>
    <t>Бетон тяжелый, крупность заполнителя 10 мм, класс В7,5 (М100)</t>
  </si>
  <si>
    <t>ФССЦ-2001, 401-0083, приказ Минстроя России №899/пр от 11.12.2015 г.</t>
  </si>
  <si>
    <t>17,2</t>
  </si>
  <si>
    <t>401-0009</t>
  </si>
  <si>
    <t>Бетон тяжелый, класс В25 (М350)</t>
  </si>
  <si>
    <t>ФССЦ-2001, 401-0009, приказ Минстроя России №899/пр от 11.12.2015 г.</t>
  </si>
  <si>
    <t>18</t>
  </si>
  <si>
    <t>06-01-014-2</t>
  </si>
  <si>
    <t>На каждые 10 мм изменения толщины добавлять или исключать к расценке 06-01-014-01 (до толщины 150 мм)</t>
  </si>
  <si>
    <t>ФЕР-2001, 06-01-014-2, приказ Минстроя России №899/пр от 11.12.2015 г.</t>
  </si>
  <si>
    <t>)*5</t>
  </si>
  <si>
    <t>18,1</t>
  </si>
  <si>
    <t>18,2</t>
  </si>
  <si>
    <t>19</t>
  </si>
  <si>
    <t>06-01-015-10</t>
  </si>
  <si>
    <t>Армирование подстилающих слоев и набетонок</t>
  </si>
  <si>
    <t>1 Т</t>
  </si>
  <si>
    <t>ФЕР-2001, 06-01-015-10, приказ Минстроя России №899/пр от 11.12.2015 г.</t>
  </si>
  <si>
    <t>19,1</t>
  </si>
  <si>
    <t>204-0100</t>
  </si>
  <si>
    <t>Горячекатаная арматурная сталь класса А-I, А-II, А-III</t>
  </si>
  <si>
    <t>ФССЦ-2001, 204-0100, приказ Минстроя России №899/пр от 11.12.2015 г.</t>
  </si>
  <si>
    <t>19,2</t>
  </si>
  <si>
    <t>204-0020</t>
  </si>
  <si>
    <t>Горячекатаная арматурная сталь периодического профиля класса А-III, диаметром 8 мм</t>
  </si>
  <si>
    <t>ФССЦ-2001, 204-0020, приказ Минстроя России №899/пр от 11.12.2015 г.</t>
  </si>
  <si>
    <t>19,3</t>
  </si>
  <si>
    <t>204-0021</t>
  </si>
  <si>
    <t>Горячекатаная арматурная сталь периодического профиля класса А-III, диаметром 10 мм</t>
  </si>
  <si>
    <t>ФССЦ-2001, 204-0021, приказ Минстроя России №899/пр от 11.12.2015 г.</t>
  </si>
  <si>
    <t>20</t>
  </si>
  <si>
    <t>07-05-016-3</t>
  </si>
  <si>
    <t>Устройство металлических ограждений с поручнями из поливинилхлорида (применительно устройство металлических ограждений с поручнями из нержавеющей стали)</t>
  </si>
  <si>
    <t>100 м ограждения</t>
  </si>
  <si>
    <t>ФЕР-2001, 07-05-016-3, приказ Минстроя России №899/пр от 11.12.2015 г.</t>
  </si>
  <si>
    <t>Сборные бетонные констр. в жил. стр/ (крупно-пан. д_стр. (для СП=108% - {КПД}=1; обыч. д_стр. СП=90% - {КПД}=0)</t>
  </si>
  <si>
    <t>ФЕР-07</t>
  </si>
  <si>
    <t>20,1</t>
  </si>
  <si>
    <t>101-0825</t>
  </si>
  <si>
    <t>Поручень поливинилхлоридный</t>
  </si>
  <si>
    <t>м</t>
  </si>
  <si>
    <t>ФССЦ-2001, 101-0825, приказ Минстроя России №899/пр от 11.12.2015 г.</t>
  </si>
  <si>
    <t>20,2</t>
  </si>
  <si>
    <t>201-0650</t>
  </si>
  <si>
    <t>Ограждения лестничных проемов, лестничные марши, пожарные лестницы</t>
  </si>
  <si>
    <t>ФССЦ-2001, 201-0650, приказ Минстроя России №899/пр от 11.12.2015 г.</t>
  </si>
  <si>
    <t>20,3</t>
  </si>
  <si>
    <t>КА п.2</t>
  </si>
  <si>
    <t>Перила из нержавеющей стали</t>
  </si>
  <si>
    <t>М.П</t>
  </si>
  <si>
    <t>[3 389,83 /  6,97] +  3% Трансп +  2% Заг.скл</t>
  </si>
  <si>
    <t>21</t>
  </si>
  <si>
    <t>47-01-046-4</t>
  </si>
  <si>
    <t>Подготовка почвы для устройства партерного и обыкновенного газона с внесением растительной земли слоем 15 см вручную</t>
  </si>
  <si>
    <t>ФЕР-2001, 47-01-046-4, приказ Минстроя России №899/пр от 11.12.2015 г.</t>
  </si>
  <si>
    <t>22</t>
  </si>
  <si>
    <t>ФЕР-2001, 47-01-046-5, приказ Минстроя России №899/пр от 11.12.2015 г.</t>
  </si>
  <si>
    <t>23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</si>
  <si>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</si>
  <si>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</si>
  <si>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</si>
  <si>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</si>
  <si>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</si>
  <si>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</si>
  <si>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</si>
  <si>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</si>
  <si>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</si>
  <si>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</si>
  <si>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</si>
  <si>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</si>
  <si>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</si>
  <si>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</si>
  <si>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</si>
  <si>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</si>
  <si>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</si>
  <si>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</si>
  <si>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</si>
  <si>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</si>
  <si>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</si>
  <si>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</si>
  <si>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</si>
  <si>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</si>
  <si>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</si>
  <si>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</si>
  <si>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</si>
  <si>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</si>
  <si>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</si>
  <si>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</si>
  <si>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</si>
  <si>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</si>
  <si>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</si>
  <si>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</si>
  <si>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</si>
  <si>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</si>
  <si>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</si>
  <si>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</si>
  <si>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</si>
  <si>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</si>
  <si>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</si>
  <si>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</si>
  <si>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</si>
  <si>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</si>
  <si>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</si>
  <si>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</si>
  <si>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</si>
  <si>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</si>
  <si>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</si>
  <si>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</si>
  <si>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</si>
  <si>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</si>
  <si>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СТР_РЕК</t>
  </si>
  <si>
    <t>СТРОИТЕЛЬСТВО и РЕКОНСТРУКЦИЯ  зданий и сооружений всех назначений</t>
  </si>
  <si>
    <t>РЕМ_ЖИЛ</t>
  </si>
  <si>
    <t>КАП. РЕМ. ЖИЛЫХ И ОБЩЕСТВЕННЫХ ЗДАНИЙ</t>
  </si>
  <si>
    <t>РЕМ_ПР</t>
  </si>
  <si>
    <t>КАП. РЕМ. ПРОИЗВОДСТВЕННЫХ ЗД, и СООРУЖЕНИЙ,  НАРУЖНЫХ ИНЖЕНЕРНЫХ СЕТЕЙ, УЛИЦ И ДОРОГ МЕСТНОГО ЗНАЧЕНИЯ, МОСТОВ И ПУТЕПРОВОДОВ</t>
  </si>
  <si>
    <t>УПР</t>
  </si>
  <si>
    <t>{вкл} - УПРОЩЕННОЕ НАЛОГООБЛОЖЕНИЕ</t>
  </si>
  <si>
    <t>Для всех  расценок. (  при применении упрощенной системы налогообложения)  · {УПР} - ( вкл.)    -  при упрощенной системе   ;  к = 0,9 к СП ( к= 0,7 к НР отменен с 1.01.11)  · {УПР} - ( выкл.) -  при  обычной системе налогообложения</t>
  </si>
  <si>
    <t>ХОЗ</t>
  </si>
  <si>
    <t>{вкл} - ХОЗЯЙСТВЕННЫЙ СПОСОБ</t>
  </si>
  <si>
    <t>Для всех  расценок. (  при хозяйственном способе производства работ):  · {ХОЗ} - ( вкл.)    -  при  хоз. способе (к=0,6 к НР )  · {ХОЗ} - ( выкл.) -  при обычном способе производства работ</t>
  </si>
  <si>
    <t>СЛЖ</t>
  </si>
  <si>
    <t>{вкл} -  При  РЕКОНСТРУКЦИИ сложных объектов, РЕКОНСТРУКЦИИ и КАП. РЕМОНТЕ объектов с дейст. яд. реакторами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</si>
  <si>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</si>
  <si>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М/Т/Я</t>
  </si>
  <si>
    <t>Работы по строительству мостов, тоннелей, метрополитенов, атомных станций, объектов с ядерным топливом и радиокативными отходами ( письмо Госстроя РФ № 2536-ИП/12/ГС от 27.11.12), коэффициенты к НР =0,85 и к СП-0,8 не назначаются</t>
  </si>
  <si>
    <t>ОПТ/В</t>
  </si>
  <si>
    <t>{вкл}    - Прокладка  МЕЖДУГОРОДНИХ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</si>
  <si>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</si>
  <si>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</si>
  <si>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                       (ФЕР-29, разд.04 )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</si>
  <si>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</si>
  <si>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</si>
  <si>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</si>
  <si>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</si>
  <si>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АЭС</t>
  </si>
  <si>
    <t>(вкл)  -  Производство эл./монт. работ на АЭС ( ФЕРм -08 , отдел 01-03 ),  и контроль свар. швов  на АЭС {вкл}  (ФЕРм-39, отд. 02 и 03 )  (вык) -  Произовдство эл./монт. работ  и и контроль свар. швов на ОБЫЧНЫХ СООРУЖ,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</si>
  <si>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</si>
  <si>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Инд_исп.Сводный</t>
  </si>
  <si>
    <t>Используется Индекс "по сводному"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</si>
  <si>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</si>
  <si>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</si>
  <si>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</si>
  <si>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</si>
  <si>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</si>
  <si>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</si>
  <si>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К_НР_05</t>
  </si>
  <si>
    <t>К нормам НР  с 1.01.2005 по 1.01.2011</t>
  </si>
  <si>
    <t>Для норм НР с 1.01.2011 года:  · {_ТЕК_НР} = 0.85  -  Коэффициент   учитывающий изменение нормы страховых взносов с  1.01.1 - (при расчете в текущем уровне цен  индексами по статьям затрат )  · {_ТЕК_НР} = 1,00  -  при расчет в текущем уровне цен и при уп</t>
  </si>
  <si>
    <t>К_НР_11</t>
  </si>
  <si>
    <t>Коэфф.  к НР для текущего уровня цен с 01.01.2011  при обычном и упрощенном налогообложении  при постатейной индексации</t>
  </si>
  <si>
    <t>К_СП_11</t>
  </si>
  <si>
    <t>Коэф. к  СП в текущем уровне цен  с 01.01.2011</t>
  </si>
  <si>
    <t>Для норм СП с 1.01.2011 года:  · {_ТЕК_СП} = 0.80  -  Коэффициент   учитывающий изменение нормы страховых взносов с  1.01.11 - (при расчете в текущем уровне цен  индексами по статьям затрат )  · {_ТЕК_СП} = 1,00  -  без учета</t>
  </si>
  <si>
    <t>К_НР_12</t>
  </si>
  <si>
    <t>Корректировка НР с 03.12.12   если (М/Т/Я) = {выкл.}</t>
  </si>
  <si>
    <t>К_СП_12</t>
  </si>
  <si>
    <t>Корректировка СП с 03.12.12  в текущем уровне цен по письму  2536-ИП/12/ГС от 27.11.12  ( если (М/Т/Я) = {выкл.} )</t>
  </si>
  <si>
    <t>К_НР_УПР</t>
  </si>
  <si>
    <t>Коэф. к  НР при упрощенном налогообложении    ( если {УПР} = [вкл] )</t>
  </si>
  <si>
    <t>К_СП_УПР</t>
  </si>
  <si>
    <t>Коэф. к СП при упрощенном налогообложении    ( если {УПР} = [вкл] )</t>
  </si>
  <si>
    <t>К_НР_ХОЗ</t>
  </si>
  <si>
    <t>Коэф. к НР при хозяйственном способе производства работ   ( если {ХОЗ}= {вкл} )</t>
  </si>
  <si>
    <t>К_НР_СЛЖ</t>
  </si>
  <si>
    <t>Коэф.  при реконструкции сложных объектов  и  кап. ремонте объектов с яд. реакторами   ( если {СЛЖ} = [вкл] )</t>
  </si>
  <si>
    <t>Р_ОКР</t>
  </si>
  <si>
    <t>Разрядность округления результата расчета НР и СП  ( с 01.01.2011 - до целых )</t>
  </si>
  <si>
    <t>К_НР_УПР_ПУ</t>
  </si>
  <si>
    <t>Коэф. к НР при упрощенном налогообложении ( если {УПР} = [вкл] ) для расценок на изготовление материалов, полуфабрикатов, а также металлических и трубопроводных заготовок, изготовляемых в построечных условиях</t>
  </si>
  <si>
    <t>Базисный уровень цен</t>
  </si>
  <si>
    <t>Текущий уровень цен</t>
  </si>
  <si>
    <t>Сборник индексов</t>
  </si>
  <si>
    <t>Мособлгосэкспертиза к ФЕР-2001 (в редакции 2014г)</t>
  </si>
  <si>
    <t>_OBSM_</t>
  </si>
  <si>
    <t>Затраты труда машинистов</t>
  </si>
  <si>
    <t>чел.час</t>
  </si>
  <si>
    <t>060248</t>
  </si>
  <si>
    <t>ФСЭМ-2001, 060248, приказ Минстроя России №899/пр от 11.12.2015 г.</t>
  </si>
  <si>
    <t>Экскаваторы одноковшовые дизельные на гусеничном ходу при работе на других видах строительства 0,65 м3</t>
  </si>
  <si>
    <t>маш.-ч</t>
  </si>
  <si>
    <t>1-1020</t>
  </si>
  <si>
    <t>Рабочий строитель среднего разряда 2</t>
  </si>
  <si>
    <t>чел.-ч</t>
  </si>
  <si>
    <t>400052</t>
  </si>
  <si>
    <t>ФСЭМ-2001, 400052, приказ Минстроя России №41/пр от 24.01.2017 г.</t>
  </si>
  <si>
    <t>Автомобиль-самосвал, грузоподъемность до 10 т</t>
  </si>
  <si>
    <t>1-1023</t>
  </si>
  <si>
    <t>Рабочий строитель среднего разряда 2,3</t>
  </si>
  <si>
    <t>030101</t>
  </si>
  <si>
    <t>ФСЭМ-2001, 030101, приказ Минстроя России №899/пр от 11.12.2015 г.</t>
  </si>
  <si>
    <t>Автопогрузчики 5 т</t>
  </si>
  <si>
    <t>120202</t>
  </si>
  <si>
    <t>ФСЭМ-2001, 120202, приказ Минстроя России №899/пр от 11.12.2015 г.</t>
  </si>
  <si>
    <t>Автогрейдеры среднего типа 99 кВт (135 л.с.)</t>
  </si>
  <si>
    <t>120911</t>
  </si>
  <si>
    <t>ФСЭМ-2001, 120911, приказ Минстроя России №899/пр от 11.12.2015 г.</t>
  </si>
  <si>
    <t>Катки на пневмоколесном ходу 30 т</t>
  </si>
  <si>
    <t>121601</t>
  </si>
  <si>
    <t>ФСЭМ-2001, 121601, приказ Минстроя России №899/пр от 11.12.2015 г.</t>
  </si>
  <si>
    <t>Машины поливомоечные 6000 л</t>
  </si>
  <si>
    <t>411-0001</t>
  </si>
  <si>
    <t>ФССЦ-2001, 411-0001, приказ Минстроя России №899/пр от 11.12.2015 г.</t>
  </si>
  <si>
    <t>Вода</t>
  </si>
  <si>
    <t>1-1025</t>
  </si>
  <si>
    <t>Рабочий строитель среднего разряда 2,5</t>
  </si>
  <si>
    <t>021141</t>
  </si>
  <si>
    <t>ФСЭМ-2001, 021141, приказ Минстроя России №899/пр от 11.12.2015 г.</t>
  </si>
  <si>
    <t>Краны на автомобильном ходу при работе на других видах строительства 10 т</t>
  </si>
  <si>
    <t>122801</t>
  </si>
  <si>
    <t>ФСЭМ-2001, 122801, приказ Минстроя России №899/пр от 11.12.2015 г.</t>
  </si>
  <si>
    <t>Виброплита с двигателем внутреннего сгорания</t>
  </si>
  <si>
    <t>400001</t>
  </si>
  <si>
    <t>ФСЭМ-2001, 400001, приказ Минстроя России №899/пр от 11.12.2015 г.</t>
  </si>
  <si>
    <t>Автомобили бортовые, грузоподъемность до 5 т</t>
  </si>
  <si>
    <t>402-0011</t>
  </si>
  <si>
    <t>ФССЦ-2001, 402-0011, приказ Минстроя России №899/пр от 11.12.2015 г.</t>
  </si>
  <si>
    <t>Раствор готовый кладочный цементно-известковый марки 10</t>
  </si>
  <si>
    <t>1-1029</t>
  </si>
  <si>
    <t>Рабочий строитель среднего разряда 2,9</t>
  </si>
  <si>
    <t>101-1805</t>
  </si>
  <si>
    <t>ФССЦ-2001, 101-1805, приказ Минстроя России №899/пр от 11.12.2015 г.</t>
  </si>
  <si>
    <t>Гвозди строительные</t>
  </si>
  <si>
    <t>102-0038</t>
  </si>
  <si>
    <t>ФССЦ-2001, 102-0038, приказ Минстроя России №899/пр от 11.12.2015 г.</t>
  </si>
  <si>
    <t>Брусья необрезные хвойных пород длиной 4-6,5 м, все ширины, толщиной 100, 125 мм, IV сорта</t>
  </si>
  <si>
    <t>401-0006</t>
  </si>
  <si>
    <t>ФССЦ-2001, 401-0006, приказ Минстроя России №899/пр от 11.12.2015 г.</t>
  </si>
  <si>
    <t>Бетон тяжелый, класс В15 (М200)</t>
  </si>
  <si>
    <t>)*0,8</t>
  </si>
  <si>
    <t>402-0004</t>
  </si>
  <si>
    <t>ФССЦ-2001, 402-0004, приказ Минстроя России №899/пр от 11.12.2015 г.</t>
  </si>
  <si>
    <t>Раствор готовый кладочный цементный марки 100</t>
  </si>
  <si>
    <t>1-1022</t>
  </si>
  <si>
    <t>Рабочий строитель среднего разряда 2,2</t>
  </si>
  <si>
    <t>010410</t>
  </si>
  <si>
    <t>ФСЭМ-2001, 010410, приказ Минстроя России №899/пр от 11.12.2015 г.</t>
  </si>
  <si>
    <t>Тракторы на пневмоколесном ходу при работе на других видах строительства 59 кВт (80 л.с.)</t>
  </si>
  <si>
    <t>092701</t>
  </si>
  <si>
    <t>ФСЭМ-2001, 092701, приказ Минстроя России №899/пр от 11.12.2015 г.</t>
  </si>
  <si>
    <t>Катки прицепные кольчатые 1 т</t>
  </si>
  <si>
    <t>407-0013</t>
  </si>
  <si>
    <t>ФССЦ-2001, 407-0013, приказ Минстроя России №899/пр от 11.12.2015 г.</t>
  </si>
  <si>
    <t>Земля растительная механизированной заготовки</t>
  </si>
  <si>
    <t>ФССЦ-2001, 407-0013, приказ Минстроя России №41/пр от 24.01.2017 г.</t>
  </si>
  <si>
    <t>414-0137</t>
  </si>
  <si>
    <t>ФССЦ-2001, 414-0137, приказ Минстроя России №899/пр от 11.12.2015 г.</t>
  </si>
  <si>
    <t>Семена газонных трав (смесь)</t>
  </si>
  <si>
    <t>кг</t>
  </si>
  <si>
    <t>ФСЭМ-2001, 400001, приказ Минстроя России №41/пр от 24.01.2017 г.</t>
  </si>
  <si>
    <t>402-0078</t>
  </si>
  <si>
    <t>ФССЦ-2001, 402-0078, приказ Минстроя России №41/пр от 24.01.2017 г.</t>
  </si>
  <si>
    <t>Раствор готовый отделочный тяжелый, цементный 1:3</t>
  </si>
  <si>
    <t>403-8296</t>
  </si>
  <si>
    <t>ФССЦ-2001, 403-8296, приказ Минстроя России №41/пр от 24.01.2017 г.</t>
  </si>
  <si>
    <t>Кольцо опорное КО-6 /бетон В15 (М200), объем 0,02 м3, расход ар-ры 1,10 кг / (серия 3.900.1-14)</t>
  </si>
  <si>
    <t>121550</t>
  </si>
  <si>
    <t>ФСЭМ-2001, 121550, приказ Минстроя России №899/пр от 11.12.2015 г.</t>
  </si>
  <si>
    <t>Машины дорожной службы (машина дорожного мастера)</t>
  </si>
  <si>
    <t>122204</t>
  </si>
  <si>
    <t>ФСЭМ-2001, 122204, приказ Минстроя России №899/пр от 11.12.2015 г.</t>
  </si>
  <si>
    <t>Фрезы самоходные дорожные типа "Wirtgen", "Dynapac", "Caterpillar", "Roadtec", "Terex", "Bitelli", "ABG", "Bomag" с шириной барабана от 1000 мм до 1300 мм</t>
  </si>
  <si>
    <t>400053</t>
  </si>
  <si>
    <t>ФСЭМ-2001, 400053, приказ Минстроя России №899/пр от 11.12.2015 г.</t>
  </si>
  <si>
    <t>Автомобиль-самосвал, грузоподъемность до 15 т</t>
  </si>
  <si>
    <t>1-1027</t>
  </si>
  <si>
    <t>Рабочий строитель среднего разряда 2,7</t>
  </si>
  <si>
    <t>021243</t>
  </si>
  <si>
    <t>ФСЭМ-2001, 021243, приказ Минстроя России №899/пр от 11.12.2015 г.</t>
  </si>
  <si>
    <t>Краны на гусеничном ходу при работе на других видах строительства до 16 т</t>
  </si>
  <si>
    <t>111301</t>
  </si>
  <si>
    <t>ФСЭМ-2001, 111301, приказ Минстроя России №899/пр от 11.12.2015 г.</t>
  </si>
  <si>
    <t>Вибратор поверхностный</t>
  </si>
  <si>
    <t>102-0053</t>
  </si>
  <si>
    <t>ФССЦ-2001, 102-0053, приказ Минстроя России №899/пр от 11.12.2015 г.</t>
  </si>
  <si>
    <t>Доски обрезные хвойных пород длиной 4-6,5 м, шириной 75-150 мм, толщиной 25 мм, III сорта</t>
  </si>
  <si>
    <t>1-1033</t>
  </si>
  <si>
    <t>Рабочий строитель среднего разряда 3,3</t>
  </si>
  <si>
    <t>101-0816</t>
  </si>
  <si>
    <t>ФССЦ-2001, 101-0816, приказ Минстроя России №899/пр от 11.12.2015 г.</t>
  </si>
  <si>
    <t>Проволока светлая диаметром 1,1 мм</t>
  </si>
  <si>
    <t>1-1038</t>
  </si>
  <si>
    <t>Рабочий строитель среднего разряда 3,8</t>
  </si>
  <si>
    <t>030954</t>
  </si>
  <si>
    <t>ФСЭМ-2001, 030954, приказ Минстроя России №899/пр от 11.12.2015 г.</t>
  </si>
  <si>
    <t>Подъемники грузоподъемностью до 500 кг одномачтовые, высота подъема 45 м</t>
  </si>
  <si>
    <t>040502</t>
  </si>
  <si>
    <t>ФСЭМ-2001, 040502, приказ Минстроя России №899/пр от 11.12.2015 г.</t>
  </si>
  <si>
    <t>Установки для сварки ручной дуговой (постоянного тока)</t>
  </si>
  <si>
    <t>101-1356</t>
  </si>
  <si>
    <t>ФССЦ-2001, 101-1356, приказ Минстроя России №899/пр от 11.12.2015 г.</t>
  </si>
  <si>
    <t>Цемент для приготовления раствора в построечных условиях и в других подобных случаях</t>
  </si>
  <si>
    <t>101-1529</t>
  </si>
  <si>
    <t>ФССЦ-2001, 101-1529, приказ Минстроя России №899/пр от 11.12.2015 г.</t>
  </si>
  <si>
    <t>Электроды диаметром 6 мм Э42</t>
  </si>
  <si>
    <t>408-9040</t>
  </si>
  <si>
    <t>ФССЦ-2001, 408-9040, приказ Минстроя России №899/пр от 11.12.2015 г.</t>
  </si>
  <si>
    <t>Песок для строительных работ природный</t>
  </si>
  <si>
    <t>413-9010</t>
  </si>
  <si>
    <t>ФССЦ-2001, 413-9010, приказ Минстроя России №899/пр от 11.12.2015 г.</t>
  </si>
  <si>
    <t>Камни бортовые</t>
  </si>
  <si>
    <t>Размещение грунта (насыпные экологически замусоренные) в соответствии с приказом № 189 от 26.09.2013г. (Письмо Минрегиона России от 29.07.2013 N 13478-СД/10 Приложение №4, п.30, к=8,84; (Письмо Минстроя России от 09.06.2017 N 20618-ЕС/09) на II квартал 2017г.) Приложение №2, п.30, к=9,63)</t>
  </si>
  <si>
    <t>"СОГЛАСОВАНО"</t>
  </si>
  <si>
    <t>"УТВЕРЖДАЮ"</t>
  </si>
  <si>
    <t>"_____"________________ 2017 г.</t>
  </si>
  <si>
    <t>(наименование стройки)</t>
  </si>
  <si>
    <t>(локальный сметный расчет)</t>
  </si>
  <si>
    <t>(наименование работ и затрат, наименование объекта)</t>
  </si>
  <si>
    <t>базовая</t>
  </si>
  <si>
    <t>текущая</t>
  </si>
  <si>
    <t>цена</t>
  </si>
  <si>
    <t>Сметная стоимость</t>
  </si>
  <si>
    <t>тыс.руб</t>
  </si>
  <si>
    <t>Нормативная трудоемкость</t>
  </si>
  <si>
    <t>чел.час.</t>
  </si>
  <si>
    <t>Средства на оплату труда</t>
  </si>
  <si>
    <t>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</si>
  <si>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</si>
  <si>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</si>
  <si>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</si>
  <si>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</si>
  <si>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единицу измерения, руб.</t>
  </si>
  <si>
    <t>Попра-вочные коэфф., нормы НР и СП</t>
  </si>
  <si>
    <t>Всего затрат в базисном уровне цен, руб.</t>
  </si>
  <si>
    <t>Индексы пересчета, нормы НР и СП</t>
  </si>
  <si>
    <t>ВСЕГО затрат, руб.</t>
  </si>
  <si>
    <t>Составлен(а) в уровне текущих (прогнозных) цен Мособлгосэкспертиза к ФЕР-2001 (в редакции 2014г) август 2017 года</t>
  </si>
  <si>
    <t>ЭМ</t>
  </si>
  <si>
    <t>в т.ч. ЗПМ</t>
  </si>
  <si>
    <t>%</t>
  </si>
  <si>
    <t>Всего по позиции</t>
  </si>
  <si>
    <r>
      <t>01-02-057-2</t>
    </r>
    <r>
      <rPr>
        <i/>
        <sz val="10"/>
        <rFont val="Arial"/>
        <family val="2"/>
        <charset val="204"/>
      </rPr>
      <t xml:space="preserve">
Поправка: Прил. 1.12, п.3.187.</t>
    </r>
  </si>
  <si>
    <r>
      <t>Разработка грунта вручную в траншеях глубиной до 2 м без креплений с откосами, группа грунтов 2</t>
    </r>
    <r>
      <rPr>
        <i/>
        <sz val="10"/>
        <rFont val="Arial"/>
        <family val="2"/>
        <charset val="204"/>
      </rPr>
      <t xml:space="preserve">
Поправка: Прил. 1.12, п.3.187.  Наименование: Доработка вручную, зачистка дна и стенок с выкидкой грунта в котлованах и траншеях, разработанных механизированным способом</t>
    </r>
  </si>
  <si>
    <t>ЗП</t>
  </si>
  <si>
    <t>ЗТР</t>
  </si>
  <si>
    <t>чел-ч</t>
  </si>
  <si>
    <r>
      <t>Размещение грунта (насыпные экологически замусоренные) в соответствии с приказом № 189 от 26.09.2013г. (Письмо Минрегиона России от 29.07.2013 N 13478-СД/10 Приложение №4, п.30, к=8,84; (Письмо Минстроя России от 09.06.2017 N 20618-ЕС/09) на II квартал 2017г.) Приложение №2, п.30, к=9,63)</t>
    </r>
    <r>
      <rPr>
        <i/>
        <sz val="10"/>
        <rFont val="Arial"/>
        <family val="2"/>
        <charset val="204"/>
      </rPr>
      <t xml:space="preserve">
Базисная стоимость: 12,08 = [126 / 1,18 /  8,84]</t>
    </r>
  </si>
  <si>
    <t>МР</t>
  </si>
  <si>
    <r>
      <t>Тротуарная плитка типа "Кирпичик" 200х100х80</t>
    </r>
    <r>
      <rPr>
        <i/>
        <sz val="10"/>
        <rFont val="Arial"/>
        <family val="2"/>
        <charset val="204"/>
      </rPr>
      <t xml:space="preserve">
Базисная стоимость: 57,62 = [382,2 /  6,97] +  3% Трансп +  2% Заг.скл</t>
    </r>
  </si>
  <si>
    <r>
      <t>27-02-010-1</t>
    </r>
    <r>
      <rPr>
        <i/>
        <sz val="10"/>
        <rFont val="Arial"/>
        <family val="2"/>
        <charset val="204"/>
      </rPr>
      <t xml:space="preserve">
ТЧ прил. 27.3 п.3.7</t>
    </r>
  </si>
  <si>
    <t>к нр )*5</t>
  </si>
  <si>
    <r>
      <t>Перила из нержавеющей стали</t>
    </r>
    <r>
      <rPr>
        <i/>
        <sz val="10"/>
        <rFont val="Arial"/>
        <family val="2"/>
        <charset val="204"/>
      </rPr>
      <t xml:space="preserve">
Базисная стоимость: 510,96 = [3 389,83 /  6,97] +  3% Трансп +  2% Заг.скл</t>
    </r>
  </si>
  <si>
    <t>Территория инновационного центра "Сколково"</t>
  </si>
  <si>
    <t>Обустройство мест примыканий к Бульвару перспективных съездов</t>
  </si>
  <si>
    <t>Техническое задание</t>
  </si>
  <si>
    <t>НДС-18%</t>
  </si>
  <si>
    <t>Итого с НДС-18%</t>
  </si>
  <si>
    <t>Итого с учетом коэффициента тендерного снижения (заполняется на основании цены победителя конкурса)</t>
  </si>
  <si>
    <t>СМЕТА НА ВЫПОЛНЕНИЕ РАБОТ</t>
  </si>
  <si>
    <t>к Договору № ________________________</t>
  </si>
  <si>
    <t>от "__" _______ 2017 г.</t>
  </si>
  <si>
    <t xml:space="preserve">Приложение № 14 </t>
  </si>
  <si>
    <t>Коэффициент тендерного снижения К тенд (заполняется на основании цены победителя конкурса)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</si>
</sst>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\ #,##0.00"/>
    <numFmt numFmtId="165" formatCode="mmmm"/>
    <numFmt numFmtId="166" formatCode="#,##0.00####;[Red]\-\ #,##0.00####"/>
  </numFmts>
  <fonts count="22" x14ac:knownFonts="1">
    <font>
      <sz val="10"/>
      <name val="Arial"/>
      <charset val="204"/>
    </font>
    <font>
      <b/>
      <sz val="10"/>
      <color indexed="12"/>
      <name val="Arial"/>
      <charset val="204"/>
    </font>
    <font>
      <sz val="10"/>
      <color indexed="18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sz val="10"/>
      <color indexed="16"/>
      <name val="Arial"/>
      <charset val="204"/>
    </font>
    <font>
      <b/>
      <sz val="10"/>
      <color indexed="14"/>
      <name val="Arial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13" fillId="0" borderId="0" xfId="0" applyFont="1" applyAlignment="1"/>
    <xf numFmtId="0" fontId="12" fillId="0" borderId="0" xfId="0" applyFont="1"/>
    <xf numFmtId="0" fontId="12" fillId="0" borderId="0" xfId="0" applyFont="1" applyAlignment="1"/>
    <xf numFmtId="0" fontId="12" fillId="0" borderId="0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Border="1" applyAlignment="1">
      <alignment wrapText="1"/>
    </xf>
    <xf numFmtId="0" fontId="12" fillId="0" borderId="0" xfId="0" applyFont="1" applyAlignment="1">
      <alignment horizontal="center"/>
    </xf>
    <xf numFmtId="164" fontId="12" fillId="0" borderId="0" xfId="0" applyNumberFormat="1" applyFont="1" applyAlignment="1">
      <alignment horizontal="right"/>
    </xf>
    <xf numFmtId="165" fontId="12" fillId="0" borderId="0" xfId="0" applyNumberFormat="1" applyFont="1"/>
    <xf numFmtId="1" fontId="12" fillId="0" borderId="0" xfId="0" applyNumberFormat="1" applyFont="1"/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7" fillId="0" borderId="0" xfId="0" applyFont="1" applyAlignment="1">
      <alignment horizontal="right" wrapText="1"/>
    </xf>
    <xf numFmtId="0" fontId="12" fillId="0" borderId="0" xfId="0" applyFont="1" applyAlignment="1">
      <alignment horizontal="right" wrapText="1"/>
    </xf>
    <xf numFmtId="166" fontId="12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/>
    </xf>
    <xf numFmtId="164" fontId="0" fillId="0" borderId="0" xfId="0" applyNumberFormat="1"/>
    <xf numFmtId="164" fontId="18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left" vertical="top"/>
    </xf>
    <xf numFmtId="0" fontId="12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wrapText="1"/>
    </xf>
    <xf numFmtId="0" fontId="12" fillId="0" borderId="1" xfId="0" applyFont="1" applyBorder="1" applyAlignment="1">
      <alignment horizontal="right"/>
    </xf>
    <xf numFmtId="166" fontId="12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right" wrapText="1"/>
    </xf>
    <xf numFmtId="164" fontId="12" fillId="0" borderId="1" xfId="0" applyNumberFormat="1" applyFont="1" applyBorder="1" applyAlignment="1">
      <alignment horizontal="right"/>
    </xf>
    <xf numFmtId="164" fontId="17" fillId="0" borderId="1" xfId="0" applyNumberFormat="1" applyFont="1" applyBorder="1" applyAlignment="1">
      <alignment horizontal="right"/>
    </xf>
    <xf numFmtId="0" fontId="12" fillId="0" borderId="0" xfId="0" quotePrefix="1" applyFont="1" applyAlignment="1">
      <alignment horizontal="right" wrapText="1"/>
    </xf>
    <xf numFmtId="0" fontId="18" fillId="0" borderId="0" xfId="0" applyFont="1" applyAlignment="1">
      <alignment horizontal="left" wrapText="1"/>
    </xf>
    <xf numFmtId="4" fontId="20" fillId="2" borderId="0" xfId="0" applyNumberFormat="1" applyFont="1" applyFill="1" applyAlignment="1">
      <alignment horizontal="right" vertical="center"/>
    </xf>
    <xf numFmtId="0" fontId="21" fillId="2" borderId="0" xfId="0" applyFont="1" applyFill="1" applyAlignment="1">
      <alignment horizontal="right"/>
    </xf>
    <xf numFmtId="0" fontId="20" fillId="2" borderId="0" xfId="0" applyFont="1" applyFill="1" applyAlignment="1">
      <alignment horizontal="right"/>
    </xf>
    <xf numFmtId="0" fontId="18" fillId="0" borderId="0" xfId="0" applyFont="1" applyAlignment="1">
      <alignment horizontal="left" wrapText="1"/>
    </xf>
    <xf numFmtId="164" fontId="18" fillId="0" borderId="0" xfId="0" applyNumberFormat="1" applyFont="1" applyAlignment="1">
      <alignment horizontal="right"/>
    </xf>
    <xf numFmtId="0" fontId="13" fillId="0" borderId="0" xfId="0" applyFont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11" fillId="0" borderId="0" xfId="0" applyFont="1" applyAlignment="1">
      <alignment horizontal="center" vertical="top" wrapText="1"/>
    </xf>
    <xf numFmtId="0" fontId="0" fillId="0" borderId="0" xfId="0" applyAlignment="1"/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1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42"/>
  <sheetViews>
    <sheetView tabSelected="1" topLeftCell="A211" zoomScaleNormal="100" workbookViewId="0">
      <selection activeCell="I235" sqref="I235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5" width="11.7109375" customWidth="1"/>
    <col min="6" max="10" width="12.7109375" customWidth="1"/>
    <col min="15" max="31" width="0" hidden="1" customWidth="1"/>
    <col min="32" max="32" width="93.7109375" hidden="1" customWidth="1"/>
    <col min="33" max="36" width="0" hidden="1" customWidth="1"/>
  </cols>
  <sheetData>
    <row r="1" spans="1:10" s="11" customFormat="1" ht="15.75" x14ac:dyDescent="0.25">
      <c r="J1" s="47" t="s">
        <v>507</v>
      </c>
    </row>
    <row r="2" spans="1:10" s="11" customFormat="1" ht="15.75" x14ac:dyDescent="0.2">
      <c r="J2" s="45" t="s">
        <v>505</v>
      </c>
    </row>
    <row r="3" spans="1:10" ht="15" x14ac:dyDescent="0.25">
      <c r="A3" s="12"/>
      <c r="B3" s="12"/>
      <c r="C3" s="12"/>
      <c r="D3" s="12"/>
      <c r="E3" s="12"/>
      <c r="F3" s="12"/>
      <c r="G3" s="12"/>
      <c r="H3" s="12"/>
      <c r="I3" s="12"/>
      <c r="J3" s="46" t="s">
        <v>506</v>
      </c>
    </row>
    <row r="4" spans="1:10" ht="16.5" x14ac:dyDescent="0.25">
      <c r="A4" s="14"/>
      <c r="B4" s="57" t="s">
        <v>458</v>
      </c>
      <c r="C4" s="57"/>
      <c r="D4" s="57"/>
      <c r="E4" s="57"/>
      <c r="F4" s="15"/>
      <c r="G4" s="57" t="s">
        <v>459</v>
      </c>
      <c r="H4" s="58"/>
      <c r="I4" s="58"/>
      <c r="J4" s="58"/>
    </row>
    <row r="5" spans="1:10" ht="14.25" x14ac:dyDescent="0.2">
      <c r="A5" s="15"/>
      <c r="B5" s="56"/>
      <c r="C5" s="56"/>
      <c r="D5" s="56"/>
      <c r="E5" s="56"/>
      <c r="F5" s="15"/>
      <c r="G5" s="56"/>
      <c r="H5" s="58"/>
      <c r="I5" s="58"/>
      <c r="J5" s="58"/>
    </row>
    <row r="6" spans="1:10" ht="14.25" x14ac:dyDescent="0.2">
      <c r="A6" s="16"/>
      <c r="B6" s="16"/>
      <c r="C6" s="17"/>
      <c r="D6" s="17"/>
      <c r="E6" s="17"/>
      <c r="F6" s="15"/>
      <c r="G6" s="18"/>
      <c r="H6" s="17"/>
      <c r="I6" s="17"/>
      <c r="J6" s="17"/>
    </row>
    <row r="7" spans="1:10" ht="14.25" x14ac:dyDescent="0.2">
      <c r="A7" s="18"/>
      <c r="B7" s="56" t="str">
        <f>CONCATENATE("______________________ ", IF(Source!AL12&lt;&gt;"", Source!AL12, ""))</f>
        <v xml:space="preserve">______________________ </v>
      </c>
      <c r="C7" s="56"/>
      <c r="D7" s="56"/>
      <c r="E7" s="56"/>
      <c r="F7" s="15"/>
      <c r="G7" s="56" t="str">
        <f>CONCATENATE("______________________ ", IF(Source!AH12&lt;&gt;"", Source!AH12, ""))</f>
        <v xml:space="preserve">______________________ </v>
      </c>
      <c r="H7" s="58"/>
      <c r="I7" s="58"/>
      <c r="J7" s="58"/>
    </row>
    <row r="8" spans="1:10" ht="14.25" x14ac:dyDescent="0.2">
      <c r="A8" s="19"/>
      <c r="B8" s="59" t="s">
        <v>460</v>
      </c>
      <c r="C8" s="59"/>
      <c r="D8" s="59"/>
      <c r="E8" s="59"/>
      <c r="F8" s="15"/>
      <c r="G8" s="59" t="s">
        <v>460</v>
      </c>
      <c r="H8" s="60"/>
      <c r="I8" s="60"/>
      <c r="J8" s="60"/>
    </row>
    <row r="10" spans="1:10" ht="14.25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3"/>
    </row>
    <row r="11" spans="1:10" ht="15.75" x14ac:dyDescent="0.25">
      <c r="A11" s="61" t="s">
        <v>498</v>
      </c>
      <c r="B11" s="61"/>
      <c r="C11" s="61"/>
      <c r="D11" s="61"/>
      <c r="E11" s="61"/>
      <c r="F11" s="61"/>
      <c r="G11" s="61"/>
      <c r="H11" s="61"/>
      <c r="I11" s="61"/>
      <c r="J11" s="61"/>
    </row>
    <row r="12" spans="1:10" x14ac:dyDescent="0.2">
      <c r="A12" s="62" t="s">
        <v>461</v>
      </c>
      <c r="B12" s="62"/>
      <c r="C12" s="62"/>
      <c r="D12" s="62"/>
      <c r="E12" s="62"/>
      <c r="F12" s="62"/>
      <c r="G12" s="62"/>
      <c r="H12" s="62"/>
      <c r="I12" s="62"/>
      <c r="J12" s="62"/>
    </row>
    <row r="13" spans="1:10" ht="14.25" x14ac:dyDescent="0.2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0" ht="15.75" x14ac:dyDescent="0.25">
      <c r="A14" s="61" t="s">
        <v>504</v>
      </c>
      <c r="B14" s="61"/>
      <c r="C14" s="61"/>
      <c r="D14" s="61"/>
      <c r="E14" s="61"/>
      <c r="F14" s="61"/>
      <c r="G14" s="61"/>
      <c r="H14" s="61"/>
      <c r="I14" s="61"/>
      <c r="J14" s="61"/>
    </row>
    <row r="15" spans="1:10" x14ac:dyDescent="0.2">
      <c r="A15" s="53" t="s">
        <v>462</v>
      </c>
      <c r="B15" s="53"/>
      <c r="C15" s="53"/>
      <c r="D15" s="53"/>
      <c r="E15" s="53"/>
      <c r="F15" s="53"/>
      <c r="G15" s="53"/>
      <c r="H15" s="53"/>
      <c r="I15" s="53"/>
      <c r="J15" s="53"/>
    </row>
    <row r="16" spans="1:10" ht="14.25" x14ac:dyDescent="0.2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21" ht="18" x14ac:dyDescent="0.25">
      <c r="A17" s="51" t="str">
        <f>IF(Source!G12&lt;&gt;"Новый объект", Source!G12, "")</f>
        <v>Обустройство мест примыканий к Бульвару перспективных съездов</v>
      </c>
      <c r="B17" s="52"/>
      <c r="C17" s="52"/>
      <c r="D17" s="52"/>
      <c r="E17" s="52"/>
      <c r="F17" s="52"/>
      <c r="G17" s="52"/>
      <c r="H17" s="52"/>
      <c r="I17" s="52"/>
      <c r="J17" s="52"/>
    </row>
    <row r="18" spans="1:21" x14ac:dyDescent="0.2">
      <c r="A18" s="53" t="s">
        <v>463</v>
      </c>
      <c r="B18" s="54"/>
      <c r="C18" s="54"/>
      <c r="D18" s="54"/>
      <c r="E18" s="54"/>
      <c r="F18" s="54"/>
      <c r="G18" s="54"/>
      <c r="H18" s="54"/>
      <c r="I18" s="54"/>
      <c r="J18" s="54"/>
    </row>
    <row r="19" spans="1:21" ht="14.25" x14ac:dyDescent="0.2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0" spans="1:21" ht="14.25" x14ac:dyDescent="0.2">
      <c r="A20" s="55" t="str">
        <f>CONCATENATE( "Основание: ", Source!J20)</f>
        <v>Основание: Техническое задание</v>
      </c>
      <c r="B20" s="55"/>
      <c r="C20" s="55"/>
      <c r="D20" s="55"/>
      <c r="E20" s="55"/>
      <c r="F20" s="55"/>
      <c r="G20" s="55"/>
      <c r="H20" s="55"/>
      <c r="I20" s="55"/>
      <c r="J20" s="55"/>
    </row>
    <row r="21" spans="1:21" ht="14.25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</row>
    <row r="22" spans="1:21" ht="14.25" x14ac:dyDescent="0.2">
      <c r="A22" s="15"/>
      <c r="B22" s="15"/>
      <c r="C22" s="15"/>
      <c r="D22" s="15"/>
      <c r="E22" s="15"/>
      <c r="F22" s="15"/>
      <c r="G22" s="15"/>
      <c r="H22" s="20" t="s">
        <v>464</v>
      </c>
      <c r="I22" s="20" t="s">
        <v>465</v>
      </c>
      <c r="J22" s="15"/>
    </row>
    <row r="23" spans="1:21" ht="14.25" x14ac:dyDescent="0.2">
      <c r="A23" s="15"/>
      <c r="B23" s="15"/>
      <c r="C23" s="15"/>
      <c r="D23" s="15"/>
      <c r="E23" s="15"/>
      <c r="F23" s="15"/>
      <c r="G23" s="15"/>
      <c r="H23" s="20" t="s">
        <v>466</v>
      </c>
      <c r="I23" s="20" t="s">
        <v>466</v>
      </c>
      <c r="J23" s="15"/>
    </row>
    <row r="24" spans="1:21" ht="14.25" x14ac:dyDescent="0.2">
      <c r="A24" s="15"/>
      <c r="B24" s="15"/>
      <c r="C24" s="15"/>
      <c r="D24" s="15"/>
      <c r="E24" s="56" t="s">
        <v>467</v>
      </c>
      <c r="F24" s="56"/>
      <c r="G24" s="56"/>
      <c r="H24" s="21">
        <f>SUM(O31:O232)/1000</f>
        <v>687.82130999999993</v>
      </c>
      <c r="I24" s="21">
        <f>(Source!P166/1000)</f>
        <v>5675.1572100000003</v>
      </c>
      <c r="J24" s="15" t="s">
        <v>468</v>
      </c>
    </row>
    <row r="25" spans="1:21" ht="14.25" x14ac:dyDescent="0.2">
      <c r="A25" s="15"/>
      <c r="B25" s="15"/>
      <c r="C25" s="15"/>
      <c r="D25" s="15"/>
      <c r="E25" s="56" t="s">
        <v>469</v>
      </c>
      <c r="F25" s="56"/>
      <c r="G25" s="56"/>
      <c r="H25" s="21">
        <f>I25</f>
        <v>4449.7796443000007</v>
      </c>
      <c r="I25" s="21">
        <f>(Source!P161+Source!P162)</f>
        <v>4449.7796443000007</v>
      </c>
      <c r="J25" s="15" t="s">
        <v>470</v>
      </c>
    </row>
    <row r="26" spans="1:21" ht="14.25" x14ac:dyDescent="0.2">
      <c r="A26" s="15"/>
      <c r="B26" s="15"/>
      <c r="C26" s="15"/>
      <c r="D26" s="15"/>
      <c r="E26" s="56" t="s">
        <v>471</v>
      </c>
      <c r="F26" s="56"/>
      <c r="G26" s="56"/>
      <c r="H26" s="21">
        <f>SUM(Q31:Q232)/1000</f>
        <v>37.52356000000001</v>
      </c>
      <c r="I26" s="21">
        <f>((Source!P154 + Source!P153)/1000)</f>
        <v>927.17845</v>
      </c>
      <c r="J26" s="15" t="s">
        <v>468</v>
      </c>
    </row>
    <row r="27" spans="1:21" ht="14.25" x14ac:dyDescent="0.2">
      <c r="A27" s="15"/>
      <c r="B27" s="15"/>
      <c r="C27" s="15"/>
      <c r="D27" s="15"/>
      <c r="E27" s="15"/>
      <c r="F27" s="15"/>
      <c r="G27" s="15"/>
      <c r="H27" s="12"/>
      <c r="I27" s="21"/>
      <c r="J27" s="15"/>
    </row>
    <row r="28" spans="1:21" ht="14.25" x14ac:dyDescent="0.2">
      <c r="A28" s="15" t="s">
        <v>482</v>
      </c>
      <c r="B28" s="15"/>
      <c r="C28" s="15"/>
      <c r="D28" s="22"/>
      <c r="E28" s="23"/>
      <c r="F28" s="15"/>
      <c r="G28" s="15"/>
      <c r="H28" s="15"/>
      <c r="I28" s="15"/>
      <c r="J28" s="15"/>
    </row>
    <row r="29" spans="1:21" ht="71.25" x14ac:dyDescent="0.2">
      <c r="A29" s="24" t="s">
        <v>472</v>
      </c>
      <c r="B29" s="24" t="s">
        <v>473</v>
      </c>
      <c r="C29" s="24" t="s">
        <v>474</v>
      </c>
      <c r="D29" s="24" t="s">
        <v>475</v>
      </c>
      <c r="E29" s="24" t="s">
        <v>476</v>
      </c>
      <c r="F29" s="24" t="s">
        <v>477</v>
      </c>
      <c r="G29" s="25" t="s">
        <v>478</v>
      </c>
      <c r="H29" s="24" t="s">
        <v>479</v>
      </c>
      <c r="I29" s="24" t="s">
        <v>480</v>
      </c>
      <c r="J29" s="24" t="s">
        <v>481</v>
      </c>
    </row>
    <row r="30" spans="1:21" ht="14.25" x14ac:dyDescent="0.2">
      <c r="A30" s="24">
        <v>1</v>
      </c>
      <c r="B30" s="24">
        <v>2</v>
      </c>
      <c r="C30" s="24">
        <v>3</v>
      </c>
      <c r="D30" s="24">
        <v>4</v>
      </c>
      <c r="E30" s="24">
        <v>5</v>
      </c>
      <c r="F30" s="24">
        <v>6</v>
      </c>
      <c r="G30" s="24">
        <v>7</v>
      </c>
      <c r="H30" s="24">
        <v>8</v>
      </c>
      <c r="I30" s="24">
        <v>9</v>
      </c>
      <c r="J30" s="24">
        <v>10</v>
      </c>
    </row>
    <row r="31" spans="1:21" ht="57" x14ac:dyDescent="0.2">
      <c r="A31" s="26" t="str">
        <f>Source!E25</f>
        <v>1</v>
      </c>
      <c r="B31" s="27" t="str">
        <f>Source!F25</f>
        <v>01-01-022-8</v>
      </c>
      <c r="C31" s="27" t="str">
        <f>Source!G25</f>
        <v>Разработка грунта в траншеях экскаватором «обратная лопата» с ковшом вместимостью 0,65 (0,5-1) м3, группа грунтов 2</v>
      </c>
      <c r="D31" s="28" t="str">
        <f>Source!H25</f>
        <v>1000 м3 грунта</v>
      </c>
      <c r="E31" s="12">
        <f>Source!I25</f>
        <v>0.55916999999999994</v>
      </c>
      <c r="F31" s="30"/>
      <c r="G31" s="29"/>
      <c r="H31" s="21"/>
      <c r="I31" s="29" t="str">
        <f>Source!BO25</f>
        <v>01-01-022-8</v>
      </c>
      <c r="J31" s="21"/>
      <c r="R31">
        <f>ROUND((Source!FX25/100)*((ROUND(Source!AF25*Source!I25, 2)+ROUND(Source!AE25*Source!I25, 2))), 2)</f>
        <v>215.79</v>
      </c>
      <c r="S31">
        <f>Source!X25</f>
        <v>4548.1899999999996</v>
      </c>
      <c r="T31">
        <f>ROUND((Source!FY25/100)*((ROUND(Source!AF25*Source!I25, 2)+ROUND(Source!AE25*Source!I25, 2))), 2)</f>
        <v>113.58</v>
      </c>
      <c r="U31">
        <f>Source!Y25</f>
        <v>2246.02</v>
      </c>
    </row>
    <row r="32" spans="1:21" ht="14.25" x14ac:dyDescent="0.2">
      <c r="A32" s="26"/>
      <c r="B32" s="27"/>
      <c r="C32" s="27" t="s">
        <v>483</v>
      </c>
      <c r="D32" s="28"/>
      <c r="E32" s="12"/>
      <c r="F32" s="30">
        <f>Source!AM25</f>
        <v>3468.47</v>
      </c>
      <c r="G32" s="29" t="str">
        <f>Source!DE25</f>
        <v/>
      </c>
      <c r="H32" s="21">
        <f>ROUND(Source!AD25*Source!I25, 2)</f>
        <v>1939.46</v>
      </c>
      <c r="I32" s="29">
        <f>IF(Source!BB25&lt;&gt; 0, Source!BB25, 1)</f>
        <v>8.2100000000000009</v>
      </c>
      <c r="J32" s="21">
        <f>Source!Q25</f>
        <v>15923</v>
      </c>
    </row>
    <row r="33" spans="1:21" ht="14.25" x14ac:dyDescent="0.2">
      <c r="A33" s="26"/>
      <c r="B33" s="27"/>
      <c r="C33" s="27" t="s">
        <v>484</v>
      </c>
      <c r="D33" s="28"/>
      <c r="E33" s="12"/>
      <c r="F33" s="30">
        <f>Source!AN25</f>
        <v>406.22</v>
      </c>
      <c r="G33" s="29" t="str">
        <f>Source!DF25</f>
        <v/>
      </c>
      <c r="H33" s="31">
        <f>ROUND(Source!AE25*Source!I25, 2)</f>
        <v>227.15</v>
      </c>
      <c r="I33" s="29">
        <f>IF(Source!BS25&lt;&gt; 0, Source!BS25, 1)</f>
        <v>24.72</v>
      </c>
      <c r="J33" s="31">
        <f>Source!R25</f>
        <v>5615.05</v>
      </c>
      <c r="Q33">
        <f>ROUND(Source!AE25*Source!I25, 2)</f>
        <v>227.15</v>
      </c>
    </row>
    <row r="34" spans="1:21" ht="14.25" x14ac:dyDescent="0.2">
      <c r="A34" s="26"/>
      <c r="B34" s="27"/>
      <c r="C34" s="27" t="str">
        <f>CONCATENATE("НР от ФОТ [к тек. уровню ", Source!FV25, "]")</f>
        <v>НР от ФОТ [к тек. уровню *0,85]</v>
      </c>
      <c r="D34" s="28" t="s">
        <v>485</v>
      </c>
      <c r="E34" s="12">
        <f>Source!BZ25</f>
        <v>95</v>
      </c>
      <c r="F34" s="30"/>
      <c r="G34" s="29"/>
      <c r="H34" s="21">
        <f>SUM(R31:R33)</f>
        <v>215.79</v>
      </c>
      <c r="I34" s="29">
        <f>Source!AT25</f>
        <v>81</v>
      </c>
      <c r="J34" s="21">
        <f>SUM(S31:S33)</f>
        <v>4548.1899999999996</v>
      </c>
    </row>
    <row r="35" spans="1:21" ht="14.25" x14ac:dyDescent="0.2">
      <c r="A35" s="35"/>
      <c r="B35" s="36"/>
      <c r="C35" s="36" t="str">
        <f>CONCATENATE("СП от ФОТ [к тек. уровню ", Source!FW25, "]")</f>
        <v>СП от ФОТ [к тек. уровню *0,8]</v>
      </c>
      <c r="D35" s="37" t="s">
        <v>485</v>
      </c>
      <c r="E35" s="38">
        <f>Source!CA25</f>
        <v>50</v>
      </c>
      <c r="F35" s="39"/>
      <c r="G35" s="40"/>
      <c r="H35" s="41">
        <f>SUM(T31:T34)</f>
        <v>113.58</v>
      </c>
      <c r="I35" s="40">
        <f>Source!AU25</f>
        <v>40</v>
      </c>
      <c r="J35" s="41">
        <f>SUM(U31:U34)</f>
        <v>2246.02</v>
      </c>
    </row>
    <row r="36" spans="1:21" ht="15" x14ac:dyDescent="0.25">
      <c r="C36" s="32" t="s">
        <v>486</v>
      </c>
      <c r="G36" s="49">
        <f>ROUND(Source!AC25*Source!I25, 2)+ROUND(Source!AF25*Source!I25, 2)+ROUND(Source!AD25*Source!I25, 2)+SUM(H34:H35)</f>
        <v>2268.83</v>
      </c>
      <c r="H36" s="49"/>
      <c r="I36" s="49">
        <f>Source!P25+Source!Q25+Source!S25+SUM(J34:J35)</f>
        <v>22717.21</v>
      </c>
      <c r="J36" s="49"/>
      <c r="O36" s="33">
        <f>G36</f>
        <v>2268.83</v>
      </c>
      <c r="P36" s="33">
        <f>I36</f>
        <v>22717.21</v>
      </c>
    </row>
    <row r="37" spans="1:21" ht="106.5" x14ac:dyDescent="0.2">
      <c r="A37" s="26" t="str">
        <f>Source!E27</f>
        <v>2</v>
      </c>
      <c r="B37" s="27" t="s">
        <v>487</v>
      </c>
      <c r="C37" s="27" t="s">
        <v>488</v>
      </c>
      <c r="D37" s="28" t="str">
        <f>Source!H27</f>
        <v>100 м3 грунта</v>
      </c>
      <c r="E37" s="12">
        <f>Source!I27</f>
        <v>0.1729</v>
      </c>
      <c r="F37" s="30"/>
      <c r="G37" s="29"/>
      <c r="H37" s="21"/>
      <c r="I37" s="29" t="str">
        <f>Source!BO27</f>
        <v>01-02-057-2</v>
      </c>
      <c r="J37" s="21"/>
      <c r="R37">
        <f>ROUND((Source!FX27/100)*((ROUND(Source!AF27*Source!I27, 2)+ROUND(Source!AE27*Source!I27, 2))), 2)</f>
        <v>199.38</v>
      </c>
      <c r="S37">
        <f>Source!X27</f>
        <v>4189.37</v>
      </c>
      <c r="T37">
        <f>ROUND((Source!FY27/100)*((ROUND(Source!AF27*Source!I27, 2)+ROUND(Source!AE27*Source!I27, 2))), 2)</f>
        <v>112.15</v>
      </c>
      <c r="U37">
        <f>Source!Y27</f>
        <v>2217.9</v>
      </c>
    </row>
    <row r="38" spans="1:21" ht="14.25" x14ac:dyDescent="0.2">
      <c r="A38" s="26"/>
      <c r="B38" s="27"/>
      <c r="C38" s="27" t="s">
        <v>489</v>
      </c>
      <c r="D38" s="28"/>
      <c r="E38" s="12"/>
      <c r="F38" s="30">
        <f>Source!AO27</f>
        <v>1201.2</v>
      </c>
      <c r="G38" s="29" t="str">
        <f>Source!DG27</f>
        <v>)*1,2</v>
      </c>
      <c r="H38" s="21">
        <f>ROUND(Source!AF27*Source!I27, 2)</f>
        <v>249.22</v>
      </c>
      <c r="I38" s="29">
        <f>IF(Source!BA27&lt;&gt; 0, Source!BA27, 1)</f>
        <v>24.72</v>
      </c>
      <c r="J38" s="21">
        <f>Source!S27</f>
        <v>6160.84</v>
      </c>
      <c r="Q38">
        <f>ROUND(Source!AF27*Source!I27, 2)</f>
        <v>249.22</v>
      </c>
    </row>
    <row r="39" spans="1:21" ht="14.25" x14ac:dyDescent="0.2">
      <c r="A39" s="26"/>
      <c r="B39" s="27"/>
      <c r="C39" s="27" t="str">
        <f>CONCATENATE("НР от ФОТ [к тек. уровню ", Source!FV27, "]")</f>
        <v>НР от ФОТ [к тек. уровню *0,85]</v>
      </c>
      <c r="D39" s="28" t="s">
        <v>485</v>
      </c>
      <c r="E39" s="12">
        <f>Source!BZ27</f>
        <v>80</v>
      </c>
      <c r="F39" s="30"/>
      <c r="G39" s="29"/>
      <c r="H39" s="21">
        <f>SUM(R37:R38)</f>
        <v>199.38</v>
      </c>
      <c r="I39" s="29">
        <f>Source!AT27</f>
        <v>68</v>
      </c>
      <c r="J39" s="21">
        <f>SUM(S37:S38)</f>
        <v>4189.37</v>
      </c>
    </row>
    <row r="40" spans="1:21" ht="14.25" x14ac:dyDescent="0.2">
      <c r="A40" s="26"/>
      <c r="B40" s="27"/>
      <c r="C40" s="27" t="str">
        <f>CONCATENATE("СП от ФОТ [к тек. уровню ", Source!FW27, "]")</f>
        <v>СП от ФОТ [к тек. уровню *0,8]</v>
      </c>
      <c r="D40" s="28" t="s">
        <v>485</v>
      </c>
      <c r="E40" s="12">
        <f>Source!CA27</f>
        <v>45</v>
      </c>
      <c r="F40" s="30"/>
      <c r="G40" s="29"/>
      <c r="H40" s="21">
        <f>SUM(T37:T39)</f>
        <v>112.15</v>
      </c>
      <c r="I40" s="29">
        <f>Source!AU27</f>
        <v>36</v>
      </c>
      <c r="J40" s="21">
        <f>SUM(U37:U39)</f>
        <v>2217.9</v>
      </c>
    </row>
    <row r="41" spans="1:21" ht="14.25" x14ac:dyDescent="0.2">
      <c r="A41" s="35"/>
      <c r="B41" s="36"/>
      <c r="C41" s="36" t="s">
        <v>490</v>
      </c>
      <c r="D41" s="37" t="s">
        <v>491</v>
      </c>
      <c r="E41" s="38">
        <f>Source!AQ27</f>
        <v>154</v>
      </c>
      <c r="F41" s="39"/>
      <c r="G41" s="40" t="str">
        <f>Source!DI27</f>
        <v>)*1,2</v>
      </c>
      <c r="H41" s="41">
        <f>Source!U27</f>
        <v>31.951919999999998</v>
      </c>
      <c r="I41" s="40"/>
      <c r="J41" s="41"/>
    </row>
    <row r="42" spans="1:21" ht="15" x14ac:dyDescent="0.25">
      <c r="C42" s="32" t="s">
        <v>486</v>
      </c>
      <c r="G42" s="49">
        <f>ROUND(Source!AC27*Source!I27, 2)+ROUND(Source!AF27*Source!I27, 2)+ROUND(Source!AD27*Source!I27, 2)+SUM(H39:H40)</f>
        <v>560.75</v>
      </c>
      <c r="H42" s="49"/>
      <c r="I42" s="49">
        <f>Source!P27+Source!Q27+Source!S27+SUM(J39:J40)</f>
        <v>12568.11</v>
      </c>
      <c r="J42" s="49"/>
      <c r="O42" s="33">
        <f>G42</f>
        <v>560.75</v>
      </c>
      <c r="P42" s="33">
        <f>I42</f>
        <v>12568.11</v>
      </c>
    </row>
    <row r="43" spans="1:21" ht="42.75" x14ac:dyDescent="0.2">
      <c r="A43" s="26" t="str">
        <f>Source!E29</f>
        <v>3</v>
      </c>
      <c r="B43" s="27" t="str">
        <f>Source!F29</f>
        <v>т01-01-01-039</v>
      </c>
      <c r="C43" s="27" t="str">
        <f>Source!G29</f>
        <v>Погрузка при автомобильных перевозках грунта растительного слоя (земля, перегной)</v>
      </c>
      <c r="D43" s="28" t="str">
        <f>Source!H29</f>
        <v>1 Т ГРУЗА</v>
      </c>
      <c r="E43" s="12">
        <f>Source!I29</f>
        <v>27.66</v>
      </c>
      <c r="F43" s="30"/>
      <c r="G43" s="29"/>
      <c r="H43" s="21"/>
      <c r="I43" s="29" t="str">
        <f>Source!BO29</f>
        <v>т01-01-01-039</v>
      </c>
      <c r="J43" s="21"/>
      <c r="R43">
        <f>ROUND((Source!FX29/100)*((ROUND(Source!AF29*Source!I29, 2)+ROUND(Source!AE29*Source!I29, 2))), 2)</f>
        <v>0.11</v>
      </c>
      <c r="S43">
        <f>Source!X29</f>
        <v>0</v>
      </c>
      <c r="T43">
        <f>ROUND((Source!FY29/100)*((ROUND(Source!AF29*Source!I29, 2)+ROUND(Source!AE29*Source!I29, 2))), 2)</f>
        <v>0.06</v>
      </c>
      <c r="U43">
        <f>Source!Y29</f>
        <v>0</v>
      </c>
    </row>
    <row r="44" spans="1:21" ht="14.25" x14ac:dyDescent="0.2">
      <c r="A44" s="26"/>
      <c r="B44" s="27"/>
      <c r="C44" s="27" t="s">
        <v>483</v>
      </c>
      <c r="D44" s="28"/>
      <c r="E44" s="12"/>
      <c r="F44" s="30">
        <f>Source!AM29</f>
        <v>3.34</v>
      </c>
      <c r="G44" s="29" t="str">
        <f>Source!DE29</f>
        <v/>
      </c>
      <c r="H44" s="21">
        <f>ROUND(Source!AD29*Source!I29, 2)</f>
        <v>109.53</v>
      </c>
      <c r="I44" s="29">
        <f>IF(Source!BB29&lt;&gt; 0, Source!BB29, 1)</f>
        <v>10.29</v>
      </c>
      <c r="J44" s="21">
        <f>Source!Q29</f>
        <v>1127.0999999999999</v>
      </c>
    </row>
    <row r="45" spans="1:21" ht="14.25" x14ac:dyDescent="0.2">
      <c r="A45" s="35"/>
      <c r="B45" s="36"/>
      <c r="C45" s="36" t="s">
        <v>484</v>
      </c>
      <c r="D45" s="37"/>
      <c r="E45" s="38"/>
      <c r="F45" s="39">
        <f>Source!AN29</f>
        <v>0.39</v>
      </c>
      <c r="G45" s="40" t="str">
        <f>Source!DF29</f>
        <v/>
      </c>
      <c r="H45" s="42">
        <f>ROUND(Source!AE29*Source!I29, 2)</f>
        <v>27.94</v>
      </c>
      <c r="I45" s="40">
        <f>IF(Source!BS29&lt;&gt; 0, Source!BS29, 1)</f>
        <v>10.29</v>
      </c>
      <c r="J45" s="42">
        <f>Source!R29</f>
        <v>287.47000000000003</v>
      </c>
      <c r="Q45">
        <f>ROUND(Source!AE29*Source!I29, 2)</f>
        <v>27.94</v>
      </c>
    </row>
    <row r="46" spans="1:21" ht="15" x14ac:dyDescent="0.25">
      <c r="C46" s="32" t="s">
        <v>486</v>
      </c>
      <c r="G46" s="49">
        <f>ROUND(Source!AC29*Source!I29, 2)+ROUND(Source!AF29*Source!I29, 2)+ROUND(Source!AD29*Source!I29, 2)</f>
        <v>109.53</v>
      </c>
      <c r="H46" s="49"/>
      <c r="I46" s="49">
        <f>Source!P29+Source!Q29+Source!S29</f>
        <v>1127.0999999999999</v>
      </c>
      <c r="J46" s="49"/>
      <c r="O46">
        <f>G46</f>
        <v>109.53</v>
      </c>
      <c r="P46">
        <f>I46</f>
        <v>1127.0999999999999</v>
      </c>
    </row>
    <row r="47" spans="1:21" ht="57" x14ac:dyDescent="0.2">
      <c r="A47" s="26" t="str">
        <f>Source!E31</f>
        <v>4</v>
      </c>
      <c r="B47" s="27" t="str">
        <f>Source!F31</f>
        <v>т03-21-01-057</v>
      </c>
      <c r="C47" s="27" t="str">
        <f>Source!G31</f>
        <v>Перевозка грузов I класса автомобилями-самосвалами грузоподъемностью 10 т работающих вне карьера на расстояние до 57 км</v>
      </c>
      <c r="D47" s="28" t="str">
        <f>Source!H31</f>
        <v>1 Т ГРУЗА</v>
      </c>
      <c r="E47" s="12">
        <f>Source!I31</f>
        <v>922.34</v>
      </c>
      <c r="F47" s="30"/>
      <c r="G47" s="29"/>
      <c r="H47" s="21"/>
      <c r="I47" s="29" t="str">
        <f>Source!BO31</f>
        <v/>
      </c>
      <c r="J47" s="21"/>
      <c r="R47">
        <f>ROUND((Source!FX31/100)*((ROUND(Source!AF31*Source!I31, 2)+ROUND(Source!AE31*Source!I31, 2))), 2)</f>
        <v>0</v>
      </c>
      <c r="S47">
        <f>Source!X31</f>
        <v>0</v>
      </c>
      <c r="T47">
        <f>ROUND((Source!FY31/100)*((ROUND(Source!AF31*Source!I31, 2)+ROUND(Source!AE31*Source!I31, 2))), 2)</f>
        <v>0</v>
      </c>
      <c r="U47">
        <f>Source!Y31</f>
        <v>0</v>
      </c>
    </row>
    <row r="48" spans="1:21" ht="14.25" x14ac:dyDescent="0.2">
      <c r="A48" s="35"/>
      <c r="B48" s="36"/>
      <c r="C48" s="36" t="s">
        <v>483</v>
      </c>
      <c r="D48" s="37"/>
      <c r="E48" s="38"/>
      <c r="F48" s="39">
        <f>Source!AM31</f>
        <v>29.92</v>
      </c>
      <c r="G48" s="40" t="str">
        <f>Source!DE31</f>
        <v/>
      </c>
      <c r="H48" s="41">
        <f>ROUND(Source!AD31*Source!I31, 2)</f>
        <v>27596.41</v>
      </c>
      <c r="I48" s="40">
        <f>IF(Source!BB31&lt;&gt; 0, Source!BB31, 1)</f>
        <v>7.48</v>
      </c>
      <c r="J48" s="41">
        <f>Source!Q31</f>
        <v>206421.17</v>
      </c>
    </row>
    <row r="49" spans="1:21" ht="15" x14ac:dyDescent="0.25">
      <c r="C49" s="32" t="s">
        <v>486</v>
      </c>
      <c r="G49" s="49">
        <f>ROUND(Source!AC31*Source!I31, 2)+ROUND(Source!AF31*Source!I31, 2)+ROUND(Source!AD31*Source!I31, 2)</f>
        <v>27596.41</v>
      </c>
      <c r="H49" s="49"/>
      <c r="I49" s="49">
        <f>Source!P31+Source!Q31+Source!S31</f>
        <v>206421.17</v>
      </c>
      <c r="J49" s="49"/>
      <c r="O49">
        <f>G49</f>
        <v>27596.41</v>
      </c>
      <c r="P49">
        <f>I49</f>
        <v>206421.17</v>
      </c>
    </row>
    <row r="50" spans="1:21" ht="153.75" x14ac:dyDescent="0.2">
      <c r="A50" s="35" t="str">
        <f>Source!E33</f>
        <v>5</v>
      </c>
      <c r="B50" s="36" t="str">
        <f>Source!F33</f>
        <v>Приказ ОДПС Сколково № 189 от 26.09.13г.</v>
      </c>
      <c r="C50" s="36" t="s">
        <v>492</v>
      </c>
      <c r="D50" s="37" t="str">
        <f>Source!H33</f>
        <v>т</v>
      </c>
      <c r="E50" s="38">
        <f>Source!I33</f>
        <v>922.34</v>
      </c>
      <c r="F50" s="39">
        <f>Source!AL33</f>
        <v>12.08</v>
      </c>
      <c r="G50" s="40" t="str">
        <f>Source!DD33</f>
        <v/>
      </c>
      <c r="H50" s="41">
        <f>ROUND(Source!AC33*Source!I33, 2)</f>
        <v>11141.87</v>
      </c>
      <c r="I50" s="40">
        <f>IF(Source!BC33&lt;&gt; 0, Source!BC33, 1)</f>
        <v>9.6300000000000008</v>
      </c>
      <c r="J50" s="41">
        <f>Source!P33</f>
        <v>107296.18</v>
      </c>
      <c r="R50">
        <f>ROUND((Source!FX33/100)*((ROUND(Source!AF33*Source!I33, 2)+ROUND(Source!AE33*Source!I33, 2))), 2)</f>
        <v>0</v>
      </c>
      <c r="S50">
        <f>Source!X33</f>
        <v>0</v>
      </c>
      <c r="T50">
        <f>ROUND((Source!FY33/100)*((ROUND(Source!AF33*Source!I33, 2)+ROUND(Source!AE33*Source!I33, 2))), 2)</f>
        <v>0</v>
      </c>
      <c r="U50">
        <f>Source!Y33</f>
        <v>0</v>
      </c>
    </row>
    <row r="51" spans="1:21" ht="15" x14ac:dyDescent="0.25">
      <c r="C51" s="32" t="s">
        <v>486</v>
      </c>
      <c r="G51" s="49">
        <f>ROUND(Source!AC33*Source!I33, 2)+ROUND(Source!AF33*Source!I33, 2)+ROUND(Source!AD33*Source!I33, 2)</f>
        <v>11141.87</v>
      </c>
      <c r="H51" s="49"/>
      <c r="I51" s="49">
        <f>Source!P33+Source!Q33+Source!S33</f>
        <v>107296.18</v>
      </c>
      <c r="J51" s="49"/>
      <c r="O51">
        <f>G51</f>
        <v>11141.87</v>
      </c>
      <c r="P51">
        <f>I51</f>
        <v>107296.18</v>
      </c>
    </row>
    <row r="52" spans="1:21" ht="99.75" x14ac:dyDescent="0.2">
      <c r="A52" s="26" t="str">
        <f>Source!E35</f>
        <v>6</v>
      </c>
      <c r="B52" s="27" t="str">
        <f>Source!F35</f>
        <v>27-04-001-1</v>
      </c>
      <c r="C52" s="27" t="str">
        <f>Source!G35</f>
        <v>Устройство подстилающих и выравнивающих слоев оснований из песка (толщина 0,3 м)</v>
      </c>
      <c r="D52" s="28" t="str">
        <f>Source!H35</f>
        <v>100 м3 материала основания (в плотном теле)</v>
      </c>
      <c r="E52" s="12">
        <f>Source!I35</f>
        <v>5.7647000000000004</v>
      </c>
      <c r="F52" s="30"/>
      <c r="G52" s="29"/>
      <c r="H52" s="21"/>
      <c r="I52" s="29" t="str">
        <f>Source!BO35</f>
        <v>27-04-001-1</v>
      </c>
      <c r="J52" s="21"/>
      <c r="R52">
        <f>ROUND((Source!FX35/100)*((ROUND(Source!AF35*Source!I35, 2)+ROUND(Source!AE35*Source!I35, 2))), 2)</f>
        <v>2485.2399999999998</v>
      </c>
      <c r="S52">
        <f>Source!X35</f>
        <v>52349.48</v>
      </c>
      <c r="T52">
        <f>ROUND((Source!FY35/100)*((ROUND(Source!AF35*Source!I35, 2)+ROUND(Source!AE35*Source!I35, 2))), 2)</f>
        <v>1662.66</v>
      </c>
      <c r="U52">
        <f>Source!Y35</f>
        <v>32880.660000000003</v>
      </c>
    </row>
    <row r="53" spans="1:21" ht="14.25" x14ac:dyDescent="0.2">
      <c r="A53" s="26"/>
      <c r="B53" s="27"/>
      <c r="C53" s="27" t="s">
        <v>489</v>
      </c>
      <c r="D53" s="28"/>
      <c r="E53" s="12"/>
      <c r="F53" s="30">
        <f>Source!AO35</f>
        <v>126.07</v>
      </c>
      <c r="G53" s="29" t="str">
        <f>Source!DG35</f>
        <v/>
      </c>
      <c r="H53" s="21">
        <f>ROUND(Source!AF35*Source!I35, 2)</f>
        <v>726.76</v>
      </c>
      <c r="I53" s="29">
        <f>IF(Source!BA35&lt;&gt; 0, Source!BA35, 1)</f>
        <v>24.72</v>
      </c>
      <c r="J53" s="21">
        <f>Source!S35</f>
        <v>17965.400000000001</v>
      </c>
      <c r="Q53">
        <f>ROUND(Source!AF35*Source!I35, 2)</f>
        <v>726.76</v>
      </c>
    </row>
    <row r="54" spans="1:21" ht="14.25" x14ac:dyDescent="0.2">
      <c r="A54" s="26"/>
      <c r="B54" s="27"/>
      <c r="C54" s="27" t="s">
        <v>483</v>
      </c>
      <c r="D54" s="28"/>
      <c r="E54" s="12"/>
      <c r="F54" s="30">
        <f>Source!AM35</f>
        <v>2143.7199999999998</v>
      </c>
      <c r="G54" s="29" t="str">
        <f>Source!DE35</f>
        <v/>
      </c>
      <c r="H54" s="21">
        <f>ROUND(Source!AD35*Source!I35, 2)</f>
        <v>12357.9</v>
      </c>
      <c r="I54" s="29">
        <f>IF(Source!BB35&lt;&gt; 0, Source!BB35, 1)</f>
        <v>5.66</v>
      </c>
      <c r="J54" s="21">
        <f>Source!Q35</f>
        <v>69945.73</v>
      </c>
    </row>
    <row r="55" spans="1:21" ht="14.25" x14ac:dyDescent="0.2">
      <c r="A55" s="26"/>
      <c r="B55" s="27"/>
      <c r="C55" s="27" t="s">
        <v>484</v>
      </c>
      <c r="D55" s="28"/>
      <c r="E55" s="12"/>
      <c r="F55" s="30">
        <f>Source!AN35</f>
        <v>177.53</v>
      </c>
      <c r="G55" s="29" t="str">
        <f>Source!DF35</f>
        <v/>
      </c>
      <c r="H55" s="31">
        <f>ROUND(Source!AE35*Source!I35, 2)</f>
        <v>1023.41</v>
      </c>
      <c r="I55" s="29">
        <f>IF(Source!BS35&lt;&gt; 0, Source!BS35, 1)</f>
        <v>24.72</v>
      </c>
      <c r="J55" s="31">
        <f>Source!R35</f>
        <v>25298.63</v>
      </c>
      <c r="Q55">
        <f>ROUND(Source!AE35*Source!I35, 2)</f>
        <v>1023.41</v>
      </c>
    </row>
    <row r="56" spans="1:21" ht="14.25" x14ac:dyDescent="0.2">
      <c r="A56" s="26"/>
      <c r="B56" s="27"/>
      <c r="C56" s="27" t="s">
        <v>493</v>
      </c>
      <c r="D56" s="28"/>
      <c r="E56" s="12"/>
      <c r="F56" s="30">
        <f>Source!AL35</f>
        <v>12.2</v>
      </c>
      <c r="G56" s="29" t="str">
        <f>Source!DD35</f>
        <v/>
      </c>
      <c r="H56" s="21">
        <f>ROUND(Source!AC35*Source!I35, 2)</f>
        <v>70.33</v>
      </c>
      <c r="I56" s="29">
        <f>IF(Source!BC35&lt;&gt; 0, Source!BC35, 1)</f>
        <v>6.8</v>
      </c>
      <c r="J56" s="21">
        <f>Source!P35</f>
        <v>478.24</v>
      </c>
    </row>
    <row r="57" spans="1:21" ht="28.5" x14ac:dyDescent="0.2">
      <c r="A57" s="26" t="str">
        <f>Source!E37</f>
        <v>6,1</v>
      </c>
      <c r="B57" s="27" t="str">
        <f>Source!F37</f>
        <v>408-0122</v>
      </c>
      <c r="C57" s="27" t="str">
        <f>Source!G37</f>
        <v>Песок природный для строительных работ средний (576,47*1,1=634,117 м3)</v>
      </c>
      <c r="D57" s="28" t="str">
        <f>Source!H37</f>
        <v>м3</v>
      </c>
      <c r="E57" s="12">
        <f>Source!I37</f>
        <v>634.11699999999996</v>
      </c>
      <c r="F57" s="30">
        <f>Source!AK37</f>
        <v>55.26</v>
      </c>
      <c r="G57" s="43" t="s">
        <v>3</v>
      </c>
      <c r="H57" s="21">
        <f>ROUND(Source!AC37*Source!I37, 2)+ROUND(Source!AD37*Source!I37, 2)+ROUND(Source!AF37*Source!I37, 2)</f>
        <v>35041.31</v>
      </c>
      <c r="I57" s="29">
        <f>IF(Source!BC37&lt;&gt; 0, Source!BC37, 1)</f>
        <v>7.83</v>
      </c>
      <c r="J57" s="21">
        <f>Source!O37</f>
        <v>274373.42</v>
      </c>
      <c r="R57">
        <f>ROUND((Source!FX37/100)*((ROUND(Source!AF37*Source!I37, 2)+ROUND(Source!AE37*Source!I37, 2))), 2)</f>
        <v>0</v>
      </c>
      <c r="S57">
        <f>Source!X37</f>
        <v>0</v>
      </c>
      <c r="T57">
        <f>ROUND((Source!FY37/100)*((ROUND(Source!AF37*Source!I37, 2)+ROUND(Source!AE37*Source!I37, 2))), 2)</f>
        <v>0</v>
      </c>
      <c r="U57">
        <f>Source!Y37</f>
        <v>0</v>
      </c>
    </row>
    <row r="58" spans="1:21" ht="14.25" x14ac:dyDescent="0.2">
      <c r="A58" s="26"/>
      <c r="B58" s="27"/>
      <c r="C58" s="27" t="str">
        <f>CONCATENATE("НР от ФОТ [к тек. уровню ", Source!FV35, "]")</f>
        <v>НР от ФОТ [к тек. уровню *0,85]</v>
      </c>
      <c r="D58" s="28" t="s">
        <v>485</v>
      </c>
      <c r="E58" s="12">
        <f>Source!BZ35</f>
        <v>142</v>
      </c>
      <c r="F58" s="30"/>
      <c r="G58" s="29"/>
      <c r="H58" s="21">
        <f>SUM(R52:R57)</f>
        <v>2485.2399999999998</v>
      </c>
      <c r="I58" s="29">
        <f>Source!AT35</f>
        <v>121</v>
      </c>
      <c r="J58" s="21">
        <f>SUM(S52:S57)</f>
        <v>52349.48</v>
      </c>
    </row>
    <row r="59" spans="1:21" ht="14.25" x14ac:dyDescent="0.2">
      <c r="A59" s="26"/>
      <c r="B59" s="27"/>
      <c r="C59" s="27" t="str">
        <f>CONCATENATE("СП от ФОТ [к тек. уровню ", Source!FW35, "]")</f>
        <v>СП от ФОТ [к тек. уровню *0,8]</v>
      </c>
      <c r="D59" s="28" t="s">
        <v>485</v>
      </c>
      <c r="E59" s="12">
        <f>Source!CA35</f>
        <v>95</v>
      </c>
      <c r="F59" s="30"/>
      <c r="G59" s="29"/>
      <c r="H59" s="21">
        <f>SUM(T52:T58)</f>
        <v>1662.66</v>
      </c>
      <c r="I59" s="29">
        <f>Source!AU35</f>
        <v>76</v>
      </c>
      <c r="J59" s="21">
        <f>SUM(U52:U58)</f>
        <v>32880.660000000003</v>
      </c>
    </row>
    <row r="60" spans="1:21" ht="14.25" x14ac:dyDescent="0.2">
      <c r="A60" s="35"/>
      <c r="B60" s="36"/>
      <c r="C60" s="36" t="s">
        <v>490</v>
      </c>
      <c r="D60" s="37" t="s">
        <v>491</v>
      </c>
      <c r="E60" s="38">
        <f>Source!AQ35</f>
        <v>15.72</v>
      </c>
      <c r="F60" s="39"/>
      <c r="G60" s="40" t="str">
        <f>Source!DI35</f>
        <v/>
      </c>
      <c r="H60" s="41">
        <f>Source!U35</f>
        <v>90.62108400000001</v>
      </c>
      <c r="I60" s="40"/>
      <c r="J60" s="41"/>
    </row>
    <row r="61" spans="1:21" ht="15" x14ac:dyDescent="0.25">
      <c r="C61" s="32" t="s">
        <v>486</v>
      </c>
      <c r="G61" s="49">
        <f>ROUND(Source!AC35*Source!I35, 2)+ROUND(Source!AF35*Source!I35, 2)+ROUND(Source!AD35*Source!I35, 2)+SUM(H57:H59)</f>
        <v>52344.2</v>
      </c>
      <c r="H61" s="49"/>
      <c r="I61" s="49">
        <f>Source!P35+Source!Q35+Source!S35+SUM(J57:J59)</f>
        <v>447992.92999999993</v>
      </c>
      <c r="J61" s="49"/>
      <c r="O61" s="33">
        <f>G61</f>
        <v>52344.2</v>
      </c>
      <c r="P61" s="33">
        <f>I61</f>
        <v>447992.92999999993</v>
      </c>
    </row>
    <row r="62" spans="1:21" ht="99.75" x14ac:dyDescent="0.2">
      <c r="A62" s="26" t="str">
        <f>Source!E39</f>
        <v>7</v>
      </c>
      <c r="B62" s="27" t="str">
        <f>Source!F39</f>
        <v>27-04-001-1</v>
      </c>
      <c r="C62" s="27" t="str">
        <f>Source!G39</f>
        <v>Устройство подстилающих и выравнивающих слоев оснований из песка (устройство основания из пескоцементной смеси толщина 0,1 м)</v>
      </c>
      <c r="D62" s="28" t="str">
        <f>Source!H39</f>
        <v>100 м3 материала основания (в плотном теле)</v>
      </c>
      <c r="E62" s="12">
        <f>Source!I39</f>
        <v>1.9216</v>
      </c>
      <c r="F62" s="30"/>
      <c r="G62" s="29"/>
      <c r="H62" s="21"/>
      <c r="I62" s="29" t="str">
        <f>Source!BO39</f>
        <v>27-04-001-1</v>
      </c>
      <c r="J62" s="21"/>
      <c r="R62">
        <f>ROUND((Source!FX39/100)*((ROUND(Source!AF39*Source!I39, 2)+ROUND(Source!AE39*Source!I39, 2))), 2)</f>
        <v>828.43</v>
      </c>
      <c r="S62">
        <f>Source!X39</f>
        <v>17450.12</v>
      </c>
      <c r="T62">
        <f>ROUND((Source!FY39/100)*((ROUND(Source!AF39*Source!I39, 2)+ROUND(Source!AE39*Source!I39, 2))), 2)</f>
        <v>554.23</v>
      </c>
      <c r="U62">
        <f>Source!Y39</f>
        <v>10960.41</v>
      </c>
    </row>
    <row r="63" spans="1:21" ht="14.25" x14ac:dyDescent="0.2">
      <c r="A63" s="26"/>
      <c r="B63" s="27"/>
      <c r="C63" s="27" t="s">
        <v>489</v>
      </c>
      <c r="D63" s="28"/>
      <c r="E63" s="12"/>
      <c r="F63" s="30">
        <f>Source!AO39</f>
        <v>126.07</v>
      </c>
      <c r="G63" s="29" t="str">
        <f>Source!DG39</f>
        <v/>
      </c>
      <c r="H63" s="21">
        <f>ROUND(Source!AF39*Source!I39, 2)</f>
        <v>242.26</v>
      </c>
      <c r="I63" s="29">
        <f>IF(Source!BA39&lt;&gt; 0, Source!BA39, 1)</f>
        <v>24.72</v>
      </c>
      <c r="J63" s="21">
        <f>Source!S39</f>
        <v>5988.57</v>
      </c>
      <c r="Q63">
        <f>ROUND(Source!AF39*Source!I39, 2)</f>
        <v>242.26</v>
      </c>
    </row>
    <row r="64" spans="1:21" ht="14.25" x14ac:dyDescent="0.2">
      <c r="A64" s="26"/>
      <c r="B64" s="27"/>
      <c r="C64" s="27" t="s">
        <v>483</v>
      </c>
      <c r="D64" s="28"/>
      <c r="E64" s="12"/>
      <c r="F64" s="30">
        <f>Source!AM39</f>
        <v>2143.7199999999998</v>
      </c>
      <c r="G64" s="29" t="str">
        <f>Source!DE39</f>
        <v/>
      </c>
      <c r="H64" s="21">
        <f>ROUND(Source!AD39*Source!I39, 2)</f>
        <v>4119.37</v>
      </c>
      <c r="I64" s="29">
        <f>IF(Source!BB39&lt;&gt; 0, Source!BB39, 1)</f>
        <v>5.66</v>
      </c>
      <c r="J64" s="21">
        <f>Source!Q39</f>
        <v>23315.65</v>
      </c>
    </row>
    <row r="65" spans="1:21" ht="14.25" x14ac:dyDescent="0.2">
      <c r="A65" s="26"/>
      <c r="B65" s="27"/>
      <c r="C65" s="27" t="s">
        <v>484</v>
      </c>
      <c r="D65" s="28"/>
      <c r="E65" s="12"/>
      <c r="F65" s="30">
        <f>Source!AN39</f>
        <v>177.53</v>
      </c>
      <c r="G65" s="29" t="str">
        <f>Source!DF39</f>
        <v/>
      </c>
      <c r="H65" s="31">
        <f>ROUND(Source!AE39*Source!I39, 2)</f>
        <v>341.14</v>
      </c>
      <c r="I65" s="29">
        <f>IF(Source!BS39&lt;&gt; 0, Source!BS39, 1)</f>
        <v>24.72</v>
      </c>
      <c r="J65" s="31">
        <f>Source!R39</f>
        <v>8433.02</v>
      </c>
      <c r="Q65">
        <f>ROUND(Source!AE39*Source!I39, 2)</f>
        <v>341.14</v>
      </c>
    </row>
    <row r="66" spans="1:21" ht="14.25" x14ac:dyDescent="0.2">
      <c r="A66" s="26"/>
      <c r="B66" s="27"/>
      <c r="C66" s="27" t="s">
        <v>493</v>
      </c>
      <c r="D66" s="28"/>
      <c r="E66" s="12"/>
      <c r="F66" s="30">
        <f>Source!AL39</f>
        <v>12.2</v>
      </c>
      <c r="G66" s="29" t="str">
        <f>Source!DD39</f>
        <v/>
      </c>
      <c r="H66" s="21">
        <f>ROUND(Source!AC39*Source!I39, 2)</f>
        <v>23.44</v>
      </c>
      <c r="I66" s="29">
        <f>IF(Source!BC39&lt;&gt; 0, Source!BC39, 1)</f>
        <v>6.8</v>
      </c>
      <c r="J66" s="21">
        <f>Source!P39</f>
        <v>159.41999999999999</v>
      </c>
    </row>
    <row r="67" spans="1:21" ht="28.5" x14ac:dyDescent="0.2">
      <c r="A67" s="26" t="str">
        <f>Source!E41</f>
        <v>7,1</v>
      </c>
      <c r="B67" s="27" t="str">
        <f>Source!F41</f>
        <v>402-0435</v>
      </c>
      <c r="C67" s="27" t="str">
        <f>Source!G41</f>
        <v>Смесь цементно-песчаная монтажно-кладочная "БИРСС 3" (марка М100)</v>
      </c>
      <c r="D67" s="28" t="str">
        <f>Source!H41</f>
        <v>т</v>
      </c>
      <c r="E67" s="12">
        <f>Source!I41</f>
        <v>48.04</v>
      </c>
      <c r="F67" s="30">
        <f>Source!AK41</f>
        <v>1792.83</v>
      </c>
      <c r="G67" s="43" t="s">
        <v>3</v>
      </c>
      <c r="H67" s="21">
        <f>ROUND(Source!AC41*Source!I41, 2)+ROUND(Source!AD41*Source!I41, 2)+ROUND(Source!AF41*Source!I41, 2)</f>
        <v>86127.55</v>
      </c>
      <c r="I67" s="29">
        <f>IF(Source!BC41&lt;&gt; 0, Source!BC41, 1)</f>
        <v>2.46</v>
      </c>
      <c r="J67" s="21">
        <f>Source!O41</f>
        <v>211873.78</v>
      </c>
      <c r="R67">
        <f>ROUND((Source!FX41/100)*((ROUND(Source!AF41*Source!I41, 2)+ROUND(Source!AE41*Source!I41, 2))), 2)</f>
        <v>0</v>
      </c>
      <c r="S67">
        <f>Source!X41</f>
        <v>0</v>
      </c>
      <c r="T67">
        <f>ROUND((Source!FY41/100)*((ROUND(Source!AF41*Source!I41, 2)+ROUND(Source!AE41*Source!I41, 2))), 2)</f>
        <v>0</v>
      </c>
      <c r="U67">
        <f>Source!Y41</f>
        <v>0</v>
      </c>
    </row>
    <row r="68" spans="1:21" ht="14.25" x14ac:dyDescent="0.2">
      <c r="A68" s="26"/>
      <c r="B68" s="27"/>
      <c r="C68" s="27" t="str">
        <f>CONCATENATE("НР от ФОТ [к тек. уровню ", Source!FV39, "]")</f>
        <v>НР от ФОТ [к тек. уровню *0,85]</v>
      </c>
      <c r="D68" s="28" t="s">
        <v>485</v>
      </c>
      <c r="E68" s="12">
        <f>Source!BZ39</f>
        <v>142</v>
      </c>
      <c r="F68" s="30"/>
      <c r="G68" s="29"/>
      <c r="H68" s="21">
        <f>SUM(R62:R67)</f>
        <v>828.43</v>
      </c>
      <c r="I68" s="29">
        <f>Source!AT39</f>
        <v>121</v>
      </c>
      <c r="J68" s="21">
        <f>SUM(S62:S67)</f>
        <v>17450.12</v>
      </c>
    </row>
    <row r="69" spans="1:21" ht="14.25" x14ac:dyDescent="0.2">
      <c r="A69" s="26"/>
      <c r="B69" s="27"/>
      <c r="C69" s="27" t="str">
        <f>CONCATENATE("СП от ФОТ [к тек. уровню ", Source!FW39, "]")</f>
        <v>СП от ФОТ [к тек. уровню *0,8]</v>
      </c>
      <c r="D69" s="28" t="s">
        <v>485</v>
      </c>
      <c r="E69" s="12">
        <f>Source!CA39</f>
        <v>95</v>
      </c>
      <c r="F69" s="30"/>
      <c r="G69" s="29"/>
      <c r="H69" s="21">
        <f>SUM(T62:T68)</f>
        <v>554.23</v>
      </c>
      <c r="I69" s="29">
        <f>Source!AU39</f>
        <v>76</v>
      </c>
      <c r="J69" s="21">
        <f>SUM(U62:U68)</f>
        <v>10960.41</v>
      </c>
    </row>
    <row r="70" spans="1:21" ht="14.25" x14ac:dyDescent="0.2">
      <c r="A70" s="35"/>
      <c r="B70" s="36"/>
      <c r="C70" s="36" t="s">
        <v>490</v>
      </c>
      <c r="D70" s="37" t="s">
        <v>491</v>
      </c>
      <c r="E70" s="38">
        <f>Source!AQ39</f>
        <v>15.72</v>
      </c>
      <c r="F70" s="39"/>
      <c r="G70" s="40" t="str">
        <f>Source!DI39</f>
        <v/>
      </c>
      <c r="H70" s="41">
        <f>Source!U39</f>
        <v>30.207552</v>
      </c>
      <c r="I70" s="40"/>
      <c r="J70" s="41"/>
    </row>
    <row r="71" spans="1:21" ht="15" x14ac:dyDescent="0.25">
      <c r="C71" s="32" t="s">
        <v>486</v>
      </c>
      <c r="G71" s="49">
        <f>ROUND(Source!AC39*Source!I39, 2)+ROUND(Source!AF39*Source!I39, 2)+ROUND(Source!AD39*Source!I39, 2)+SUM(H67:H69)</f>
        <v>91895.28</v>
      </c>
      <c r="H71" s="49"/>
      <c r="I71" s="49">
        <f>Source!P39+Source!Q39+Source!S39+SUM(J67:J69)</f>
        <v>269747.95</v>
      </c>
      <c r="J71" s="49"/>
      <c r="O71" s="33">
        <f>G71</f>
        <v>91895.28</v>
      </c>
      <c r="P71" s="33">
        <f>I71</f>
        <v>269747.95</v>
      </c>
    </row>
    <row r="72" spans="1:21" ht="42.75" x14ac:dyDescent="0.2">
      <c r="A72" s="26" t="str">
        <f>Source!E43</f>
        <v>8</v>
      </c>
      <c r="B72" s="27" t="str">
        <f>Source!F43</f>
        <v>27-07-003-1</v>
      </c>
      <c r="C72" s="27" t="str">
        <f>Source!G43</f>
        <v>Устройство бетонных плитных тротуаров с заполнением швов цементным раствором</v>
      </c>
      <c r="D72" s="28" t="str">
        <f>Source!H43</f>
        <v>100 м2 тротуара</v>
      </c>
      <c r="E72" s="12">
        <f>Source!I43</f>
        <v>19.215499999999999</v>
      </c>
      <c r="F72" s="30"/>
      <c r="G72" s="29"/>
      <c r="H72" s="21"/>
      <c r="I72" s="29" t="str">
        <f>Source!BO43</f>
        <v>27-07-003-1</v>
      </c>
      <c r="J72" s="21"/>
      <c r="R72">
        <f>ROUND((Source!FX43/100)*((ROUND(Source!AF43*Source!I43, 2)+ROUND(Source!AE43*Source!I43, 2))), 2)</f>
        <v>11279.76</v>
      </c>
      <c r="S72">
        <f>Source!X43</f>
        <v>237599.48</v>
      </c>
      <c r="T72">
        <f>ROUND((Source!FY43/100)*((ROUND(Source!AF43*Source!I43, 2)+ROUND(Source!AE43*Source!I43, 2))), 2)</f>
        <v>7546.32</v>
      </c>
      <c r="U72">
        <f>Source!Y43</f>
        <v>149236.04</v>
      </c>
    </row>
    <row r="73" spans="1:21" ht="14.25" x14ac:dyDescent="0.2">
      <c r="A73" s="26"/>
      <c r="B73" s="27"/>
      <c r="C73" s="27" t="s">
        <v>489</v>
      </c>
      <c r="D73" s="28"/>
      <c r="E73" s="12"/>
      <c r="F73" s="30">
        <f>Source!AO43</f>
        <v>407.85</v>
      </c>
      <c r="G73" s="29" t="str">
        <f>Source!DG43</f>
        <v/>
      </c>
      <c r="H73" s="21">
        <f>ROUND(Source!AF43*Source!I43, 2)</f>
        <v>7837.04</v>
      </c>
      <c r="I73" s="29">
        <f>IF(Source!BA43&lt;&gt; 0, Source!BA43, 1)</f>
        <v>24.72</v>
      </c>
      <c r="J73" s="21">
        <f>Source!S43</f>
        <v>193731.67</v>
      </c>
      <c r="Q73">
        <f>ROUND(Source!AF43*Source!I43, 2)</f>
        <v>7837.04</v>
      </c>
    </row>
    <row r="74" spans="1:21" ht="14.25" x14ac:dyDescent="0.2">
      <c r="A74" s="26"/>
      <c r="B74" s="27"/>
      <c r="C74" s="27" t="s">
        <v>483</v>
      </c>
      <c r="D74" s="28"/>
      <c r="E74" s="12"/>
      <c r="F74" s="30">
        <f>Source!AM43</f>
        <v>462.53</v>
      </c>
      <c r="G74" s="29" t="str">
        <f>Source!DE43</f>
        <v/>
      </c>
      <c r="H74" s="21">
        <f>ROUND(Source!AD43*Source!I43, 2)</f>
        <v>8887.75</v>
      </c>
      <c r="I74" s="29">
        <f>IF(Source!BB43&lt;&gt; 0, Source!BB43, 1)</f>
        <v>6.01</v>
      </c>
      <c r="J74" s="21">
        <f>Source!Q43</f>
        <v>53415.35</v>
      </c>
    </row>
    <row r="75" spans="1:21" ht="14.25" x14ac:dyDescent="0.2">
      <c r="A75" s="26"/>
      <c r="B75" s="27"/>
      <c r="C75" s="27" t="s">
        <v>484</v>
      </c>
      <c r="D75" s="28"/>
      <c r="E75" s="12"/>
      <c r="F75" s="30">
        <f>Source!AN43</f>
        <v>5.54</v>
      </c>
      <c r="G75" s="29" t="str">
        <f>Source!DF43</f>
        <v/>
      </c>
      <c r="H75" s="31">
        <f>ROUND(Source!AE43*Source!I43, 2)</f>
        <v>106.45</v>
      </c>
      <c r="I75" s="29">
        <f>IF(Source!BS43&lt;&gt; 0, Source!BS43, 1)</f>
        <v>24.72</v>
      </c>
      <c r="J75" s="31">
        <f>Source!R43</f>
        <v>2631.54</v>
      </c>
      <c r="Q75">
        <f>ROUND(Source!AE43*Source!I43, 2)</f>
        <v>106.45</v>
      </c>
    </row>
    <row r="76" spans="1:21" ht="14.25" x14ac:dyDescent="0.2">
      <c r="A76" s="26"/>
      <c r="B76" s="27"/>
      <c r="C76" s="27" t="s">
        <v>493</v>
      </c>
      <c r="D76" s="28"/>
      <c r="E76" s="12"/>
      <c r="F76" s="30">
        <f>Source!AL43</f>
        <v>7034.3</v>
      </c>
      <c r="G76" s="29" t="str">
        <f>Source!DD43</f>
        <v/>
      </c>
      <c r="H76" s="21">
        <f>ROUND(Source!AC43*Source!I43, 2)</f>
        <v>135167.59</v>
      </c>
      <c r="I76" s="29">
        <f>IF(Source!BC43&lt;&gt; 0, Source!BC43, 1)</f>
        <v>4.43</v>
      </c>
      <c r="J76" s="21">
        <f>Source!P43</f>
        <v>598792.43000000005</v>
      </c>
    </row>
    <row r="77" spans="1:21" ht="42.75" x14ac:dyDescent="0.2">
      <c r="A77" s="26" t="str">
        <f>Source!E45</f>
        <v>8,1</v>
      </c>
      <c r="B77" s="27" t="str">
        <f>Source!F45</f>
        <v>403-0104</v>
      </c>
      <c r="C77" s="27" t="str">
        <f>Source!G45</f>
        <v>Плиты бетонные и цементно-песчаные для тротуаров, полов и облицовки, марки 300, толщина 35 мм</v>
      </c>
      <c r="D77" s="28" t="str">
        <f>Source!H45</f>
        <v>м2</v>
      </c>
      <c r="E77" s="12">
        <f>Source!I45</f>
        <v>-1921.55</v>
      </c>
      <c r="F77" s="30">
        <f>Source!AK45</f>
        <v>70.099999999999994</v>
      </c>
      <c r="G77" s="43" t="s">
        <v>3</v>
      </c>
      <c r="H77" s="21">
        <f>ROUND(Source!AC45*Source!I45, 2)+ROUND(Source!AD45*Source!I45, 2)+ROUND(Source!AF45*Source!I45, 2)</f>
        <v>-134700.66</v>
      </c>
      <c r="I77" s="29">
        <f>IF(Source!BC45&lt;&gt; 0, Source!BC45, 1)</f>
        <v>4.43</v>
      </c>
      <c r="J77" s="21">
        <f>Source!O45</f>
        <v>-596723.9</v>
      </c>
      <c r="R77">
        <f>ROUND((Source!FX45/100)*((ROUND(Source!AF45*Source!I45, 2)+ROUND(Source!AE45*Source!I45, 2))), 2)</f>
        <v>0</v>
      </c>
      <c r="S77">
        <f>Source!X45</f>
        <v>0</v>
      </c>
      <c r="T77">
        <f>ROUND((Source!FY45/100)*((ROUND(Source!AF45*Source!I45, 2)+ROUND(Source!AE45*Source!I45, 2))), 2)</f>
        <v>0</v>
      </c>
      <c r="U77">
        <f>Source!Y45</f>
        <v>0</v>
      </c>
    </row>
    <row r="78" spans="1:21" ht="54" x14ac:dyDescent="0.2">
      <c r="A78" s="26" t="str">
        <f>Source!E47</f>
        <v>8,2</v>
      </c>
      <c r="B78" s="27" t="str">
        <f>Source!F47</f>
        <v>КА п.1</v>
      </c>
      <c r="C78" s="27" t="s">
        <v>494</v>
      </c>
      <c r="D78" s="28" t="str">
        <f>Source!H47</f>
        <v>м2</v>
      </c>
      <c r="E78" s="12">
        <f>Source!I47</f>
        <v>1921.55</v>
      </c>
      <c r="F78" s="30">
        <f>Source!AK47</f>
        <v>57.620000000000005</v>
      </c>
      <c r="G78" s="43" t="s">
        <v>3</v>
      </c>
      <c r="H78" s="21">
        <f>ROUND(Source!AC47*Source!I47, 2)+ROUND(Source!AD47*Source!I47, 2)+ROUND(Source!AF47*Source!I47, 2)</f>
        <v>110719.71</v>
      </c>
      <c r="I78" s="29">
        <f>IF(Source!BC47&lt;&gt; 0, Source!BC47, 1)</f>
        <v>6.97</v>
      </c>
      <c r="J78" s="21">
        <f>Source!O47</f>
        <v>771716.39</v>
      </c>
      <c r="R78">
        <f>ROUND((Source!FX47/100)*((ROUND(Source!AF47*Source!I47, 2)+ROUND(Source!AE47*Source!I47, 2))), 2)</f>
        <v>0</v>
      </c>
      <c r="S78">
        <f>Source!X47</f>
        <v>0</v>
      </c>
      <c r="T78">
        <f>ROUND((Source!FY47/100)*((ROUND(Source!AF47*Source!I47, 2)+ROUND(Source!AE47*Source!I47, 2))), 2)</f>
        <v>0</v>
      </c>
      <c r="U78">
        <f>Source!Y47</f>
        <v>0</v>
      </c>
    </row>
    <row r="79" spans="1:21" ht="14.25" x14ac:dyDescent="0.2">
      <c r="A79" s="26"/>
      <c r="B79" s="27"/>
      <c r="C79" s="27" t="str">
        <f>CONCATENATE("НР от ФОТ [к тек. уровню ", Source!FV43, "]")</f>
        <v>НР от ФОТ [к тек. уровню *0,85]</v>
      </c>
      <c r="D79" s="28" t="s">
        <v>485</v>
      </c>
      <c r="E79" s="12">
        <f>Source!BZ43</f>
        <v>142</v>
      </c>
      <c r="F79" s="30"/>
      <c r="G79" s="29"/>
      <c r="H79" s="21">
        <f>SUM(R72:R78)</f>
        <v>11279.76</v>
      </c>
      <c r="I79" s="29">
        <f>Source!AT43</f>
        <v>121</v>
      </c>
      <c r="J79" s="21">
        <f>SUM(S72:S78)</f>
        <v>237599.48</v>
      </c>
    </row>
    <row r="80" spans="1:21" ht="14.25" x14ac:dyDescent="0.2">
      <c r="A80" s="26"/>
      <c r="B80" s="27"/>
      <c r="C80" s="27" t="str">
        <f>CONCATENATE("СП от ФОТ [к тек. уровню ", Source!FW43, "]")</f>
        <v>СП от ФОТ [к тек. уровню *0,8]</v>
      </c>
      <c r="D80" s="28" t="s">
        <v>485</v>
      </c>
      <c r="E80" s="12">
        <f>Source!CA43</f>
        <v>95</v>
      </c>
      <c r="F80" s="30"/>
      <c r="G80" s="29"/>
      <c r="H80" s="21">
        <f>SUM(T72:T79)</f>
        <v>7546.32</v>
      </c>
      <c r="I80" s="29">
        <f>Source!AU43</f>
        <v>76</v>
      </c>
      <c r="J80" s="21">
        <f>SUM(U72:U79)</f>
        <v>149236.04</v>
      </c>
    </row>
    <row r="81" spans="1:21" ht="14.25" x14ac:dyDescent="0.2">
      <c r="A81" s="35"/>
      <c r="B81" s="36"/>
      <c r="C81" s="36" t="s">
        <v>490</v>
      </c>
      <c r="D81" s="37" t="s">
        <v>491</v>
      </c>
      <c r="E81" s="38">
        <f>Source!AQ43</f>
        <v>49.92</v>
      </c>
      <c r="F81" s="39"/>
      <c r="G81" s="40" t="str">
        <f>Source!DI43</f>
        <v/>
      </c>
      <c r="H81" s="41">
        <f>Source!U43</f>
        <v>959.23775999999998</v>
      </c>
      <c r="I81" s="40"/>
      <c r="J81" s="41"/>
    </row>
    <row r="82" spans="1:21" ht="15" x14ac:dyDescent="0.25">
      <c r="C82" s="32" t="s">
        <v>486</v>
      </c>
      <c r="G82" s="49">
        <f>ROUND(Source!AC43*Source!I43, 2)+ROUND(Source!AF43*Source!I43, 2)+ROUND(Source!AD43*Source!I43, 2)+SUM(H77:H80)</f>
        <v>146737.51</v>
      </c>
      <c r="H82" s="49"/>
      <c r="I82" s="49">
        <f>Source!P43+Source!Q43+Source!S43+SUM(J77:J80)</f>
        <v>1407767.46</v>
      </c>
      <c r="J82" s="49"/>
      <c r="O82" s="33">
        <f>G82</f>
        <v>146737.51</v>
      </c>
      <c r="P82" s="33">
        <f>I82</f>
        <v>1407767.46</v>
      </c>
    </row>
    <row r="83" spans="1:21" ht="54" x14ac:dyDescent="0.2">
      <c r="A83" s="26" t="str">
        <f>Source!E49</f>
        <v>9</v>
      </c>
      <c r="B83" s="27" t="s">
        <v>495</v>
      </c>
      <c r="C83" s="27" t="str">
        <f>Source!G49</f>
        <v>Установка бортовых камней бетонных при цементобетонных покрытиях</v>
      </c>
      <c r="D83" s="28" t="str">
        <f>Source!H49</f>
        <v>100 м бортового камня</v>
      </c>
      <c r="E83" s="12">
        <f>Source!I49</f>
        <v>13.14</v>
      </c>
      <c r="F83" s="30"/>
      <c r="G83" s="29"/>
      <c r="H83" s="21"/>
      <c r="I83" s="29" t="str">
        <f>Source!BO49</f>
        <v>27-02-010-1</v>
      </c>
      <c r="J83" s="21"/>
      <c r="R83">
        <f>ROUND((Source!FX49/100)*((ROUND(Source!AF49*Source!I49, 2)+ROUND(Source!AE49*Source!I49, 2))), 2)</f>
        <v>12180.85</v>
      </c>
      <c r="S83">
        <f>Source!X49</f>
        <v>256579.91</v>
      </c>
      <c r="T83">
        <f>ROUND((Source!FY49/100)*((ROUND(Source!AF49*Source!I49, 2)+ROUND(Source!AE49*Source!I49, 2))), 2)</f>
        <v>8149.16</v>
      </c>
      <c r="U83">
        <f>Source!Y49</f>
        <v>161157.63</v>
      </c>
    </row>
    <row r="84" spans="1:21" ht="14.25" x14ac:dyDescent="0.2">
      <c r="A84" s="26"/>
      <c r="B84" s="27"/>
      <c r="C84" s="27" t="s">
        <v>489</v>
      </c>
      <c r="D84" s="28"/>
      <c r="E84" s="12"/>
      <c r="F84" s="30">
        <f>Source!AO49</f>
        <v>643.64</v>
      </c>
      <c r="G84" s="29" t="str">
        <f>Source!DG49</f>
        <v/>
      </c>
      <c r="H84" s="21">
        <f>ROUND(Source!AF49*Source!I49, 2)</f>
        <v>8457.43</v>
      </c>
      <c r="I84" s="29">
        <f>IF(Source!BA49&lt;&gt; 0, Source!BA49, 1)</f>
        <v>24.72</v>
      </c>
      <c r="J84" s="21">
        <f>Source!S49</f>
        <v>209067.66</v>
      </c>
      <c r="Q84">
        <f>ROUND(Source!AF49*Source!I49, 2)</f>
        <v>8457.43</v>
      </c>
    </row>
    <row r="85" spans="1:21" ht="14.25" x14ac:dyDescent="0.2">
      <c r="A85" s="26"/>
      <c r="B85" s="27"/>
      <c r="C85" s="27" t="s">
        <v>483</v>
      </c>
      <c r="D85" s="28"/>
      <c r="E85" s="12"/>
      <c r="F85" s="30">
        <f>Source!AM49</f>
        <v>79.64</v>
      </c>
      <c r="G85" s="29" t="str">
        <f>Source!DE49</f>
        <v/>
      </c>
      <c r="H85" s="21">
        <f>ROUND(Source!AD49*Source!I49, 2)</f>
        <v>1046.47</v>
      </c>
      <c r="I85" s="29">
        <f>IF(Source!BB49&lt;&gt; 0, Source!BB49, 1)</f>
        <v>7.38</v>
      </c>
      <c r="J85" s="21">
        <f>Source!Q49</f>
        <v>7722.95</v>
      </c>
    </row>
    <row r="86" spans="1:21" ht="14.25" x14ac:dyDescent="0.2">
      <c r="A86" s="26"/>
      <c r="B86" s="27"/>
      <c r="C86" s="27" t="s">
        <v>484</v>
      </c>
      <c r="D86" s="28"/>
      <c r="E86" s="12"/>
      <c r="F86" s="30">
        <f>Source!AN49</f>
        <v>9.18</v>
      </c>
      <c r="G86" s="29" t="str">
        <f>Source!DF49</f>
        <v/>
      </c>
      <c r="H86" s="31">
        <f>ROUND(Source!AE49*Source!I49, 2)</f>
        <v>120.63</v>
      </c>
      <c r="I86" s="29">
        <f>IF(Source!BS49&lt;&gt; 0, Source!BS49, 1)</f>
        <v>24.72</v>
      </c>
      <c r="J86" s="31">
        <f>Source!R49</f>
        <v>2981.85</v>
      </c>
      <c r="Q86">
        <f>ROUND(Source!AE49*Source!I49, 2)</f>
        <v>120.63</v>
      </c>
    </row>
    <row r="87" spans="1:21" ht="14.25" x14ac:dyDescent="0.2">
      <c r="A87" s="26"/>
      <c r="B87" s="27"/>
      <c r="C87" s="27" t="s">
        <v>493</v>
      </c>
      <c r="D87" s="28"/>
      <c r="E87" s="12"/>
      <c r="F87" s="30">
        <f>Source!AL49</f>
        <v>2504.5300000000002</v>
      </c>
      <c r="G87" s="29" t="str">
        <f>Source!DD49</f>
        <v/>
      </c>
      <c r="H87" s="21">
        <f>ROUND(Source!AC49*Source!I49, 2)</f>
        <v>32909.519999999997</v>
      </c>
      <c r="I87" s="29">
        <f>IF(Source!BC49&lt;&gt; 0, Source!BC49, 1)</f>
        <v>5.94</v>
      </c>
      <c r="J87" s="21">
        <f>Source!P49</f>
        <v>195482.57</v>
      </c>
    </row>
    <row r="88" spans="1:21" ht="42.75" x14ac:dyDescent="0.2">
      <c r="A88" s="26" t="str">
        <f>Source!E51</f>
        <v>9,1</v>
      </c>
      <c r="B88" s="27" t="str">
        <f>Source!F51</f>
        <v>403-8023</v>
      </c>
      <c r="C88" s="27" t="str">
        <f>Source!G51</f>
        <v>Камни бортовые БР 100.20.8 /бетон В22,5 (М300), объем 0,016 м3/ (ГОСТ 6665-91)</v>
      </c>
      <c r="D88" s="28" t="str">
        <f>Source!H51</f>
        <v>шт.</v>
      </c>
      <c r="E88" s="12">
        <f>Source!I51</f>
        <v>1314</v>
      </c>
      <c r="F88" s="30">
        <f>Source!AK51</f>
        <v>22.36</v>
      </c>
      <c r="G88" s="43" t="s">
        <v>3</v>
      </c>
      <c r="H88" s="21">
        <f>ROUND(Source!AC51*Source!I51, 2)+ROUND(Source!AD51*Source!I51, 2)+ROUND(Source!AF51*Source!I51, 2)</f>
        <v>29381.040000000001</v>
      </c>
      <c r="I88" s="29">
        <f>IF(Source!BC51&lt;&gt; 0, Source!BC51, 1)</f>
        <v>4.8899999999999997</v>
      </c>
      <c r="J88" s="21">
        <f>Source!O51</f>
        <v>143673.29</v>
      </c>
      <c r="R88">
        <f>ROUND((Source!FX51/100)*((ROUND(Source!AF51*Source!I51, 2)+ROUND(Source!AE51*Source!I51, 2))), 2)</f>
        <v>0</v>
      </c>
      <c r="S88">
        <f>Source!X51</f>
        <v>0</v>
      </c>
      <c r="T88">
        <f>ROUND((Source!FY51/100)*((ROUND(Source!AF51*Source!I51, 2)+ROUND(Source!AE51*Source!I51, 2))), 2)</f>
        <v>0</v>
      </c>
      <c r="U88">
        <f>Source!Y51</f>
        <v>0</v>
      </c>
    </row>
    <row r="89" spans="1:21" ht="14.25" x14ac:dyDescent="0.2">
      <c r="A89" s="26"/>
      <c r="B89" s="27"/>
      <c r="C89" s="27" t="str">
        <f>CONCATENATE("НР от ФОТ [к тек. уровню ", Source!FV49, "]")</f>
        <v>НР от ФОТ [к тек. уровню *0,85]</v>
      </c>
      <c r="D89" s="28" t="s">
        <v>485</v>
      </c>
      <c r="E89" s="12">
        <f>Source!BZ49</f>
        <v>142</v>
      </c>
      <c r="F89" s="30"/>
      <c r="G89" s="29"/>
      <c r="H89" s="21">
        <f>SUM(R83:R88)</f>
        <v>12180.85</v>
      </c>
      <c r="I89" s="29">
        <f>Source!AT49</f>
        <v>121</v>
      </c>
      <c r="J89" s="21">
        <f>SUM(S83:S88)</f>
        <v>256579.91</v>
      </c>
    </row>
    <row r="90" spans="1:21" ht="14.25" x14ac:dyDescent="0.2">
      <c r="A90" s="26"/>
      <c r="B90" s="27"/>
      <c r="C90" s="27" t="str">
        <f>CONCATENATE("СП от ФОТ [к тек. уровню ", Source!FW49, "]")</f>
        <v>СП от ФОТ [к тек. уровню *0,8]</v>
      </c>
      <c r="D90" s="28" t="s">
        <v>485</v>
      </c>
      <c r="E90" s="12">
        <f>Source!CA49</f>
        <v>95</v>
      </c>
      <c r="F90" s="30"/>
      <c r="G90" s="29"/>
      <c r="H90" s="21">
        <f>SUM(T83:T89)</f>
        <v>8149.16</v>
      </c>
      <c r="I90" s="29">
        <f>Source!AU49</f>
        <v>76</v>
      </c>
      <c r="J90" s="21">
        <f>SUM(U83:U89)</f>
        <v>161157.63</v>
      </c>
    </row>
    <row r="91" spans="1:21" ht="14.25" x14ac:dyDescent="0.2">
      <c r="A91" s="35"/>
      <c r="B91" s="36"/>
      <c r="C91" s="36" t="s">
        <v>490</v>
      </c>
      <c r="D91" s="37" t="s">
        <v>491</v>
      </c>
      <c r="E91" s="38">
        <f>Source!AQ49</f>
        <v>76.08</v>
      </c>
      <c r="F91" s="39"/>
      <c r="G91" s="40" t="str">
        <f>Source!DI49</f>
        <v/>
      </c>
      <c r="H91" s="41">
        <f>Source!U49</f>
        <v>999.69119999999998</v>
      </c>
      <c r="I91" s="40"/>
      <c r="J91" s="41"/>
    </row>
    <row r="92" spans="1:21" ht="15" x14ac:dyDescent="0.25">
      <c r="C92" s="32" t="s">
        <v>486</v>
      </c>
      <c r="G92" s="49">
        <f>ROUND(Source!AC49*Source!I49, 2)+ROUND(Source!AF49*Source!I49, 2)+ROUND(Source!AD49*Source!I49, 2)+SUM(H88:H90)</f>
        <v>92124.47</v>
      </c>
      <c r="H92" s="49"/>
      <c r="I92" s="49">
        <f>Source!P49+Source!Q49+Source!S49+SUM(J88:J90)</f>
        <v>973684.01000000013</v>
      </c>
      <c r="J92" s="49"/>
      <c r="O92" s="33">
        <f>G92</f>
        <v>92124.47</v>
      </c>
      <c r="P92" s="33">
        <f>I92</f>
        <v>973684.01000000013</v>
      </c>
    </row>
    <row r="93" spans="1:21" ht="42.75" x14ac:dyDescent="0.2">
      <c r="A93" s="26" t="str">
        <f>Source!E53</f>
        <v>10</v>
      </c>
      <c r="B93" s="27" t="str">
        <f>Source!F53</f>
        <v>27-02-010-1</v>
      </c>
      <c r="C93" s="27" t="str">
        <f>Source!G53</f>
        <v>Установка бортовых камней бетонных при цементобетонных покрытиях</v>
      </c>
      <c r="D93" s="28" t="str">
        <f>Source!H53</f>
        <v>100 м бортового камня</v>
      </c>
      <c r="E93" s="12">
        <f>Source!I53</f>
        <v>7.98</v>
      </c>
      <c r="F93" s="30"/>
      <c r="G93" s="29"/>
      <c r="H93" s="21"/>
      <c r="I93" s="29" t="str">
        <f>Source!BO53</f>
        <v>27-02-010-1</v>
      </c>
      <c r="J93" s="21"/>
      <c r="R93">
        <f>ROUND((Source!FX53/100)*((ROUND(Source!AF53*Source!I53, 2)+ROUND(Source!AE53*Source!I53, 2))), 2)</f>
        <v>7397.5</v>
      </c>
      <c r="S93">
        <f>Source!X53</f>
        <v>155822.51</v>
      </c>
      <c r="T93">
        <f>ROUND((Source!FY53/100)*((ROUND(Source!AF53*Source!I53, 2)+ROUND(Source!AE53*Source!I53, 2))), 2)</f>
        <v>4949.03</v>
      </c>
      <c r="U93">
        <f>Source!Y53</f>
        <v>97871.99</v>
      </c>
    </row>
    <row r="94" spans="1:21" ht="14.25" x14ac:dyDescent="0.2">
      <c r="A94" s="26"/>
      <c r="B94" s="27"/>
      <c r="C94" s="27" t="s">
        <v>489</v>
      </c>
      <c r="D94" s="28"/>
      <c r="E94" s="12"/>
      <c r="F94" s="30">
        <f>Source!AO53</f>
        <v>643.64</v>
      </c>
      <c r="G94" s="29" t="str">
        <f>Source!DG53</f>
        <v/>
      </c>
      <c r="H94" s="21">
        <f>ROUND(Source!AF53*Source!I53, 2)</f>
        <v>5136.25</v>
      </c>
      <c r="I94" s="29">
        <f>IF(Source!BA53&lt;&gt; 0, Source!BA53, 1)</f>
        <v>24.72</v>
      </c>
      <c r="J94" s="21">
        <f>Source!S53</f>
        <v>126968.03</v>
      </c>
      <c r="Q94">
        <f>ROUND(Source!AF53*Source!I53, 2)</f>
        <v>5136.25</v>
      </c>
    </row>
    <row r="95" spans="1:21" ht="14.25" x14ac:dyDescent="0.2">
      <c r="A95" s="26"/>
      <c r="B95" s="27"/>
      <c r="C95" s="27" t="s">
        <v>483</v>
      </c>
      <c r="D95" s="28"/>
      <c r="E95" s="12"/>
      <c r="F95" s="30">
        <f>Source!AM53</f>
        <v>79.64</v>
      </c>
      <c r="G95" s="29" t="str">
        <f>Source!DE53</f>
        <v/>
      </c>
      <c r="H95" s="21">
        <f>ROUND(Source!AD53*Source!I53, 2)</f>
        <v>635.53</v>
      </c>
      <c r="I95" s="29">
        <f>IF(Source!BB53&lt;&gt; 0, Source!BB53, 1)</f>
        <v>7.38</v>
      </c>
      <c r="J95" s="21">
        <f>Source!Q53</f>
        <v>4690.1899999999996</v>
      </c>
    </row>
    <row r="96" spans="1:21" ht="14.25" x14ac:dyDescent="0.2">
      <c r="A96" s="26"/>
      <c r="B96" s="27"/>
      <c r="C96" s="27" t="s">
        <v>484</v>
      </c>
      <c r="D96" s="28"/>
      <c r="E96" s="12"/>
      <c r="F96" s="30">
        <f>Source!AN53</f>
        <v>9.18</v>
      </c>
      <c r="G96" s="29" t="str">
        <f>Source!DF53</f>
        <v/>
      </c>
      <c r="H96" s="31">
        <f>ROUND(Source!AE53*Source!I53, 2)</f>
        <v>73.260000000000005</v>
      </c>
      <c r="I96" s="29">
        <f>IF(Source!BS53&lt;&gt; 0, Source!BS53, 1)</f>
        <v>24.72</v>
      </c>
      <c r="J96" s="31">
        <f>Source!R53</f>
        <v>1810.9</v>
      </c>
      <c r="Q96">
        <f>ROUND(Source!AE53*Source!I53, 2)</f>
        <v>73.260000000000005</v>
      </c>
    </row>
    <row r="97" spans="1:21" ht="14.25" x14ac:dyDescent="0.2">
      <c r="A97" s="26"/>
      <c r="B97" s="27"/>
      <c r="C97" s="27" t="s">
        <v>493</v>
      </c>
      <c r="D97" s="28"/>
      <c r="E97" s="12"/>
      <c r="F97" s="30">
        <f>Source!AL53</f>
        <v>2504.5300000000002</v>
      </c>
      <c r="G97" s="29" t="str">
        <f>Source!DD53</f>
        <v/>
      </c>
      <c r="H97" s="21">
        <f>ROUND(Source!AC53*Source!I53, 2)</f>
        <v>19986.150000000001</v>
      </c>
      <c r="I97" s="29">
        <f>IF(Source!BC53&lt;&gt; 0, Source!BC53, 1)</f>
        <v>5.94</v>
      </c>
      <c r="J97" s="21">
        <f>Source!P53</f>
        <v>118717.73</v>
      </c>
    </row>
    <row r="98" spans="1:21" ht="42.75" x14ac:dyDescent="0.2">
      <c r="A98" s="26" t="str">
        <f>Source!E55</f>
        <v>10,1</v>
      </c>
      <c r="B98" s="27" t="str">
        <f>Source!F55</f>
        <v>403-8022</v>
      </c>
      <c r="C98" s="27" t="str">
        <f>Source!G55</f>
        <v>Камни бортовые БР 100.30.18 /бетон В30 (М400), объем 0,052 м3/ (ГОСТ 6665-91)</v>
      </c>
      <c r="D98" s="28" t="str">
        <f>Source!H55</f>
        <v>шт.</v>
      </c>
      <c r="E98" s="12">
        <f>Source!I55</f>
        <v>798</v>
      </c>
      <c r="F98" s="30">
        <f>Source!AK55</f>
        <v>76.34</v>
      </c>
      <c r="G98" s="43" t="s">
        <v>3</v>
      </c>
      <c r="H98" s="21">
        <f>ROUND(Source!AC55*Source!I55, 2)+ROUND(Source!AD55*Source!I55, 2)+ROUND(Source!AF55*Source!I55, 2)</f>
        <v>60919.32</v>
      </c>
      <c r="I98" s="29">
        <f>IF(Source!BC55&lt;&gt; 0, Source!BC55, 1)</f>
        <v>3.57</v>
      </c>
      <c r="J98" s="21">
        <f>Source!O55</f>
        <v>217481.97</v>
      </c>
      <c r="R98">
        <f>ROUND((Source!FX55/100)*((ROUND(Source!AF55*Source!I55, 2)+ROUND(Source!AE55*Source!I55, 2))), 2)</f>
        <v>0</v>
      </c>
      <c r="S98">
        <f>Source!X55</f>
        <v>0</v>
      </c>
      <c r="T98">
        <f>ROUND((Source!FY55/100)*((ROUND(Source!AF55*Source!I55, 2)+ROUND(Source!AE55*Source!I55, 2))), 2)</f>
        <v>0</v>
      </c>
      <c r="U98">
        <f>Source!Y55</f>
        <v>0</v>
      </c>
    </row>
    <row r="99" spans="1:21" ht="14.25" x14ac:dyDescent="0.2">
      <c r="A99" s="26"/>
      <c r="B99" s="27"/>
      <c r="C99" s="27" t="str">
        <f>CONCATENATE("НР от ФОТ [к тек. уровню ", Source!FV53, "]")</f>
        <v>НР от ФОТ [к тек. уровню *0,85]</v>
      </c>
      <c r="D99" s="28" t="s">
        <v>485</v>
      </c>
      <c r="E99" s="12">
        <f>Source!BZ53</f>
        <v>142</v>
      </c>
      <c r="F99" s="30"/>
      <c r="G99" s="29"/>
      <c r="H99" s="21">
        <f>SUM(R93:R98)</f>
        <v>7397.5</v>
      </c>
      <c r="I99" s="29">
        <f>Source!AT53</f>
        <v>121</v>
      </c>
      <c r="J99" s="21">
        <f>SUM(S93:S98)</f>
        <v>155822.51</v>
      </c>
    </row>
    <row r="100" spans="1:21" ht="14.25" x14ac:dyDescent="0.2">
      <c r="A100" s="26"/>
      <c r="B100" s="27"/>
      <c r="C100" s="27" t="str">
        <f>CONCATENATE("СП от ФОТ [к тек. уровню ", Source!FW53, "]")</f>
        <v>СП от ФОТ [к тек. уровню *0,8]</v>
      </c>
      <c r="D100" s="28" t="s">
        <v>485</v>
      </c>
      <c r="E100" s="12">
        <f>Source!CA53</f>
        <v>95</v>
      </c>
      <c r="F100" s="30"/>
      <c r="G100" s="29"/>
      <c r="H100" s="21">
        <f>SUM(T93:T99)</f>
        <v>4949.03</v>
      </c>
      <c r="I100" s="29">
        <f>Source!AU53</f>
        <v>76</v>
      </c>
      <c r="J100" s="21">
        <f>SUM(U93:U99)</f>
        <v>97871.99</v>
      </c>
    </row>
    <row r="101" spans="1:21" ht="14.25" x14ac:dyDescent="0.2">
      <c r="A101" s="35"/>
      <c r="B101" s="36"/>
      <c r="C101" s="36" t="s">
        <v>490</v>
      </c>
      <c r="D101" s="37" t="s">
        <v>491</v>
      </c>
      <c r="E101" s="38">
        <f>Source!AQ53</f>
        <v>76.08</v>
      </c>
      <c r="F101" s="39"/>
      <c r="G101" s="40" t="str">
        <f>Source!DI53</f>
        <v/>
      </c>
      <c r="H101" s="41">
        <f>Source!U53</f>
        <v>607.11840000000007</v>
      </c>
      <c r="I101" s="40"/>
      <c r="J101" s="41"/>
    </row>
    <row r="102" spans="1:21" ht="15" x14ac:dyDescent="0.25">
      <c r="C102" s="32" t="s">
        <v>486</v>
      </c>
      <c r="G102" s="49">
        <f>ROUND(Source!AC53*Source!I53, 2)+ROUND(Source!AF53*Source!I53, 2)+ROUND(Source!AD53*Source!I53, 2)+SUM(H98:H100)</f>
        <v>99023.78</v>
      </c>
      <c r="H102" s="49"/>
      <c r="I102" s="49">
        <f>Source!P53+Source!Q53+Source!S53+SUM(J98:J100)</f>
        <v>721552.41999999993</v>
      </c>
      <c r="J102" s="49"/>
      <c r="O102" s="33">
        <f>G102</f>
        <v>99023.78</v>
      </c>
      <c r="P102" s="33">
        <f>I102</f>
        <v>721552.41999999993</v>
      </c>
    </row>
    <row r="103" spans="1:21" ht="57" x14ac:dyDescent="0.2">
      <c r="A103" s="26" t="str">
        <f>Source!E57</f>
        <v>11</v>
      </c>
      <c r="B103" s="27" t="str">
        <f>Source!F57</f>
        <v>47-01-046-3</v>
      </c>
      <c r="C103" s="27" t="str">
        <f>Source!G57</f>
        <v>Подготовка почвы для устройства партерного и обыкновенного газона с внесением растительной земли слоем 15 см механизированным способом</v>
      </c>
      <c r="D103" s="28" t="str">
        <f>Source!H57</f>
        <v>100 м2</v>
      </c>
      <c r="E103" s="12">
        <f>Source!I57</f>
        <v>24.5</v>
      </c>
      <c r="F103" s="30"/>
      <c r="G103" s="29"/>
      <c r="H103" s="21"/>
      <c r="I103" s="29" t="str">
        <f>Source!BO57</f>
        <v>47-01-046-3</v>
      </c>
      <c r="J103" s="21"/>
      <c r="R103">
        <f>ROUND((Source!FX57/100)*((ROUND(Source!AF57*Source!I57, 2)+ROUND(Source!AE57*Source!I57, 2))), 2)</f>
        <v>7874.64</v>
      </c>
      <c r="S103">
        <f>Source!X57</f>
        <v>165884.92000000001</v>
      </c>
      <c r="T103">
        <f>ROUND((Source!FY57/100)*((ROUND(Source!AF57*Source!I57, 2)+ROUND(Source!AE57*Source!I57, 2))), 2)</f>
        <v>6162.76</v>
      </c>
      <c r="U103">
        <f>Source!Y57</f>
        <v>121874.64</v>
      </c>
    </row>
    <row r="104" spans="1:21" ht="14.25" x14ac:dyDescent="0.2">
      <c r="A104" s="26"/>
      <c r="B104" s="27"/>
      <c r="C104" s="27" t="s">
        <v>489</v>
      </c>
      <c r="D104" s="28"/>
      <c r="E104" s="12"/>
      <c r="F104" s="30">
        <f>Source!AO57</f>
        <v>278.54000000000002</v>
      </c>
      <c r="G104" s="29" t="str">
        <f>Source!DG57</f>
        <v/>
      </c>
      <c r="H104" s="21">
        <f>ROUND(Source!AF57*Source!I57, 2)</f>
        <v>6824.23</v>
      </c>
      <c r="I104" s="29">
        <f>IF(Source!BA57&lt;&gt; 0, Source!BA57, 1)</f>
        <v>24.72</v>
      </c>
      <c r="J104" s="21">
        <f>Source!S57</f>
        <v>168694.97</v>
      </c>
      <c r="Q104">
        <f>ROUND(Source!AF57*Source!I57, 2)</f>
        <v>6824.23</v>
      </c>
    </row>
    <row r="105" spans="1:21" ht="14.25" x14ac:dyDescent="0.2">
      <c r="A105" s="26"/>
      <c r="B105" s="27"/>
      <c r="C105" s="27" t="s">
        <v>483</v>
      </c>
      <c r="D105" s="28"/>
      <c r="E105" s="12"/>
      <c r="F105" s="30">
        <f>Source!AM57</f>
        <v>6.57</v>
      </c>
      <c r="G105" s="29" t="str">
        <f>Source!DE57</f>
        <v/>
      </c>
      <c r="H105" s="21">
        <f>ROUND(Source!AD57*Source!I57, 2)</f>
        <v>160.97</v>
      </c>
      <c r="I105" s="29">
        <f>IF(Source!BB57&lt;&gt; 0, Source!BB57, 1)</f>
        <v>7.67</v>
      </c>
      <c r="J105" s="21">
        <f>Source!Q57</f>
        <v>1234.5999999999999</v>
      </c>
    </row>
    <row r="106" spans="1:21" ht="14.25" x14ac:dyDescent="0.2">
      <c r="A106" s="26"/>
      <c r="B106" s="27"/>
      <c r="C106" s="27" t="s">
        <v>484</v>
      </c>
      <c r="D106" s="28"/>
      <c r="E106" s="12"/>
      <c r="F106" s="30">
        <f>Source!AN57</f>
        <v>0.95</v>
      </c>
      <c r="G106" s="29" t="str">
        <f>Source!DF57</f>
        <v/>
      </c>
      <c r="H106" s="31">
        <f>ROUND(Source!AE57*Source!I57, 2)</f>
        <v>23.28</v>
      </c>
      <c r="I106" s="29">
        <f>IF(Source!BS57&lt;&gt; 0, Source!BS57, 1)</f>
        <v>24.72</v>
      </c>
      <c r="J106" s="31">
        <f>Source!R57</f>
        <v>575.36</v>
      </c>
      <c r="Q106">
        <f>ROUND(Source!AE57*Source!I57, 2)</f>
        <v>23.28</v>
      </c>
    </row>
    <row r="107" spans="1:21" ht="14.25" x14ac:dyDescent="0.2">
      <c r="A107" s="26"/>
      <c r="B107" s="27"/>
      <c r="C107" s="27" t="s">
        <v>493</v>
      </c>
      <c r="D107" s="28"/>
      <c r="E107" s="12"/>
      <c r="F107" s="30">
        <f>Source!AL57</f>
        <v>1978.5</v>
      </c>
      <c r="G107" s="29" t="str">
        <f>Source!DD57</f>
        <v/>
      </c>
      <c r="H107" s="21">
        <f>ROUND(Source!AC57*Source!I57, 2)</f>
        <v>48473.25</v>
      </c>
      <c r="I107" s="29">
        <f>IF(Source!BC57&lt;&gt; 0, Source!BC57, 1)</f>
        <v>5.08</v>
      </c>
      <c r="J107" s="21">
        <f>Source!P57</f>
        <v>246244.11</v>
      </c>
    </row>
    <row r="108" spans="1:21" ht="14.25" x14ac:dyDescent="0.2">
      <c r="A108" s="26"/>
      <c r="B108" s="27"/>
      <c r="C108" s="27" t="str">
        <f>CONCATENATE("НР от ФОТ [к тек. уровню ", Source!FV57, "]")</f>
        <v>НР от ФОТ [к тек. уровню *0,85]</v>
      </c>
      <c r="D108" s="28" t="s">
        <v>485</v>
      </c>
      <c r="E108" s="12">
        <f>Source!BZ57</f>
        <v>115</v>
      </c>
      <c r="F108" s="30"/>
      <c r="G108" s="29"/>
      <c r="H108" s="21">
        <f>SUM(R103:R107)</f>
        <v>7874.64</v>
      </c>
      <c r="I108" s="29">
        <f>Source!AT57</f>
        <v>98</v>
      </c>
      <c r="J108" s="21">
        <f>SUM(S103:S107)</f>
        <v>165884.92000000001</v>
      </c>
    </row>
    <row r="109" spans="1:21" ht="14.25" x14ac:dyDescent="0.2">
      <c r="A109" s="26"/>
      <c r="B109" s="27"/>
      <c r="C109" s="27" t="str">
        <f>CONCATENATE("СП от ФОТ [к тек. уровню ", Source!FW57, "]")</f>
        <v>СП от ФОТ [к тек. уровню *0,8]</v>
      </c>
      <c r="D109" s="28" t="s">
        <v>485</v>
      </c>
      <c r="E109" s="12">
        <f>Source!CA57</f>
        <v>90</v>
      </c>
      <c r="F109" s="30"/>
      <c r="G109" s="29"/>
      <c r="H109" s="21">
        <f>SUM(T103:T108)</f>
        <v>6162.76</v>
      </c>
      <c r="I109" s="29">
        <f>Source!AU57</f>
        <v>72</v>
      </c>
      <c r="J109" s="21">
        <f>SUM(U103:U108)</f>
        <v>121874.64</v>
      </c>
    </row>
    <row r="110" spans="1:21" ht="14.25" x14ac:dyDescent="0.2">
      <c r="A110" s="35"/>
      <c r="B110" s="36"/>
      <c r="C110" s="36" t="s">
        <v>490</v>
      </c>
      <c r="D110" s="37" t="s">
        <v>491</v>
      </c>
      <c r="E110" s="38">
        <f>Source!AQ57</f>
        <v>35.08</v>
      </c>
      <c r="F110" s="39"/>
      <c r="G110" s="40" t="str">
        <f>Source!DI57</f>
        <v/>
      </c>
      <c r="H110" s="41">
        <f>Source!U57</f>
        <v>859.45999999999992</v>
      </c>
      <c r="I110" s="40"/>
      <c r="J110" s="41"/>
    </row>
    <row r="111" spans="1:21" ht="15" x14ac:dyDescent="0.25">
      <c r="C111" s="32" t="s">
        <v>486</v>
      </c>
      <c r="G111" s="49">
        <f>ROUND(Source!AC57*Source!I57, 2)+ROUND(Source!AF57*Source!I57, 2)+ROUND(Source!AD57*Source!I57, 2)+SUM(H108:H109)</f>
        <v>69495.850000000006</v>
      </c>
      <c r="H111" s="49"/>
      <c r="I111" s="49">
        <f>Source!P57+Source!Q57+Source!S57+SUM(J108:J109)</f>
        <v>703933.24</v>
      </c>
      <c r="J111" s="49"/>
      <c r="O111" s="33">
        <f>G111</f>
        <v>69495.850000000006</v>
      </c>
      <c r="P111" s="33">
        <f>I111</f>
        <v>703933.24</v>
      </c>
    </row>
    <row r="112" spans="1:21" ht="57" x14ac:dyDescent="0.2">
      <c r="A112" s="26" t="str">
        <f>Source!E59</f>
        <v>12</v>
      </c>
      <c r="B112" s="27" t="str">
        <f>Source!F59</f>
        <v>47-01-046-5</v>
      </c>
      <c r="C112" s="27" t="str">
        <f>Source!G59</f>
        <v>На каждые 5 см изменения толщины слоя добавлять или исключать к расценкам с 47-01-046-01 по 47-01-046-04</v>
      </c>
      <c r="D112" s="28" t="str">
        <f>Source!H59</f>
        <v>100 м2</v>
      </c>
      <c r="E112" s="12">
        <f>Source!I59</f>
        <v>24.5</v>
      </c>
      <c r="F112" s="30"/>
      <c r="G112" s="29"/>
      <c r="H112" s="21"/>
      <c r="I112" s="29" t="str">
        <f>Source!BO59</f>
        <v>47-01-046-5</v>
      </c>
      <c r="J112" s="21"/>
      <c r="R112">
        <f>ROUND((Source!FX59/100)*((ROUND(Source!AF59*Source!I59, 2)+ROUND(Source!AE59*Source!I59, 2))), 2)</f>
        <v>3670.93</v>
      </c>
      <c r="S112">
        <f>Source!X59</f>
        <v>77330.66</v>
      </c>
      <c r="T112">
        <f>ROUND((Source!FY59/100)*((ROUND(Source!AF59*Source!I59, 2)+ROUND(Source!AE59*Source!I59, 2))), 2)</f>
        <v>2872.9</v>
      </c>
      <c r="U112">
        <f>Source!Y59</f>
        <v>56814.36</v>
      </c>
    </row>
    <row r="113" spans="1:21" ht="14.25" x14ac:dyDescent="0.2">
      <c r="A113" s="26"/>
      <c r="B113" s="27"/>
      <c r="C113" s="27" t="s">
        <v>489</v>
      </c>
      <c r="D113" s="28"/>
      <c r="E113" s="12"/>
      <c r="F113" s="30">
        <f>Source!AO59</f>
        <v>43.43</v>
      </c>
      <c r="G113" s="29" t="str">
        <f>Source!DG59</f>
        <v>)*3</v>
      </c>
      <c r="H113" s="21">
        <f>ROUND(Source!AF59*Source!I59, 2)</f>
        <v>3192.11</v>
      </c>
      <c r="I113" s="29">
        <f>IF(Source!BA59&lt;&gt; 0, Source!BA59, 1)</f>
        <v>24.72</v>
      </c>
      <c r="J113" s="21">
        <f>Source!S59</f>
        <v>78908.84</v>
      </c>
      <c r="Q113">
        <f>ROUND(Source!AF59*Source!I59, 2)</f>
        <v>3192.11</v>
      </c>
    </row>
    <row r="114" spans="1:21" ht="14.25" x14ac:dyDescent="0.2">
      <c r="A114" s="26"/>
      <c r="B114" s="27"/>
      <c r="C114" s="27" t="s">
        <v>493</v>
      </c>
      <c r="D114" s="28"/>
      <c r="E114" s="12"/>
      <c r="F114" s="30">
        <f>Source!AL59</f>
        <v>659.5</v>
      </c>
      <c r="G114" s="29" t="str">
        <f>Source!DD59</f>
        <v>)*3</v>
      </c>
      <c r="H114" s="21">
        <f>ROUND(Source!AC59*Source!I59, 2)</f>
        <v>48473.25</v>
      </c>
      <c r="I114" s="29">
        <f>IF(Source!BC59&lt;&gt; 0, Source!BC59, 1)</f>
        <v>5.08</v>
      </c>
      <c r="J114" s="21">
        <f>Source!P59</f>
        <v>246244.11</v>
      </c>
    </row>
    <row r="115" spans="1:21" ht="14.25" x14ac:dyDescent="0.2">
      <c r="A115" s="26"/>
      <c r="B115" s="27"/>
      <c r="C115" s="27" t="str">
        <f>CONCATENATE("НР от ФОТ [к тек. уровню ", Source!FV59, "]")</f>
        <v>НР от ФОТ [к тек. уровню *0,85]</v>
      </c>
      <c r="D115" s="28" t="s">
        <v>485</v>
      </c>
      <c r="E115" s="12">
        <f>Source!BZ59</f>
        <v>115</v>
      </c>
      <c r="F115" s="30"/>
      <c r="G115" s="29"/>
      <c r="H115" s="21">
        <f>SUM(R112:R114)</f>
        <v>3670.93</v>
      </c>
      <c r="I115" s="29">
        <f>Source!AT59</f>
        <v>98</v>
      </c>
      <c r="J115" s="21">
        <f>SUM(S112:S114)</f>
        <v>77330.66</v>
      </c>
    </row>
    <row r="116" spans="1:21" ht="14.25" x14ac:dyDescent="0.2">
      <c r="A116" s="26"/>
      <c r="B116" s="27"/>
      <c r="C116" s="27" t="str">
        <f>CONCATENATE("СП от ФОТ [к тек. уровню ", Source!FW59, "]")</f>
        <v>СП от ФОТ [к тек. уровню *0,8]</v>
      </c>
      <c r="D116" s="28" t="s">
        <v>485</v>
      </c>
      <c r="E116" s="12">
        <f>Source!CA59</f>
        <v>90</v>
      </c>
      <c r="F116" s="30"/>
      <c r="G116" s="29"/>
      <c r="H116" s="21">
        <f>SUM(T112:T115)</f>
        <v>2872.9</v>
      </c>
      <c r="I116" s="29">
        <f>Source!AU59</f>
        <v>72</v>
      </c>
      <c r="J116" s="21">
        <f>SUM(U112:U115)</f>
        <v>56814.36</v>
      </c>
    </row>
    <row r="117" spans="1:21" ht="14.25" x14ac:dyDescent="0.2">
      <c r="A117" s="35"/>
      <c r="B117" s="36"/>
      <c r="C117" s="36" t="s">
        <v>490</v>
      </c>
      <c r="D117" s="37" t="s">
        <v>491</v>
      </c>
      <c r="E117" s="38">
        <f>Source!AQ59</f>
        <v>5.47</v>
      </c>
      <c r="F117" s="39"/>
      <c r="G117" s="40" t="str">
        <f>Source!DI59</f>
        <v>)*3</v>
      </c>
      <c r="H117" s="41">
        <f>Source!U59</f>
        <v>402.04500000000002</v>
      </c>
      <c r="I117" s="40"/>
      <c r="J117" s="41"/>
    </row>
    <row r="118" spans="1:21" ht="15" x14ac:dyDescent="0.25">
      <c r="C118" s="32" t="s">
        <v>486</v>
      </c>
      <c r="G118" s="49">
        <f>ROUND(Source!AC59*Source!I59, 2)+ROUND(Source!AF59*Source!I59, 2)+ROUND(Source!AD59*Source!I59, 2)+SUM(H115:H116)</f>
        <v>58209.19</v>
      </c>
      <c r="H118" s="49"/>
      <c r="I118" s="49">
        <f>Source!P59+Source!Q59+Source!S59+SUM(J115:J116)</f>
        <v>459297.97</v>
      </c>
      <c r="J118" s="49"/>
      <c r="O118" s="33">
        <f>G118</f>
        <v>58209.19</v>
      </c>
      <c r="P118" s="33">
        <f>I118</f>
        <v>459297.97</v>
      </c>
    </row>
    <row r="119" spans="1:21" ht="42.75" x14ac:dyDescent="0.2">
      <c r="A119" s="26" t="str">
        <f>Source!E61</f>
        <v>13</v>
      </c>
      <c r="B119" s="27" t="str">
        <f>Source!F61</f>
        <v>47-01-046-6</v>
      </c>
      <c r="C119" s="27" t="str">
        <f>Source!G61</f>
        <v>Посев газонов партерных, мавританских и обыкновенных вручную</v>
      </c>
      <c r="D119" s="28" t="str">
        <f>Source!H61</f>
        <v>100 м2</v>
      </c>
      <c r="E119" s="12">
        <f>Source!I61</f>
        <v>24.5</v>
      </c>
      <c r="F119" s="30"/>
      <c r="G119" s="29"/>
      <c r="H119" s="21"/>
      <c r="I119" s="29" t="str">
        <f>Source!BO61</f>
        <v>47-01-046-6</v>
      </c>
      <c r="J119" s="21"/>
      <c r="R119">
        <f>ROUND((Source!FX61/100)*((ROUND(Source!AF61*Source!I61, 2)+ROUND(Source!AE61*Source!I61, 2))), 2)</f>
        <v>2323.31</v>
      </c>
      <c r="S119">
        <f>Source!X61</f>
        <v>48942.26</v>
      </c>
      <c r="T119">
        <f>ROUND((Source!FY61/100)*((ROUND(Source!AF61*Source!I61, 2)+ROUND(Source!AE61*Source!I61, 2))), 2)</f>
        <v>1818.24</v>
      </c>
      <c r="U119">
        <f>Source!Y61</f>
        <v>35957.58</v>
      </c>
    </row>
    <row r="120" spans="1:21" ht="14.25" x14ac:dyDescent="0.2">
      <c r="A120" s="26"/>
      <c r="B120" s="27"/>
      <c r="C120" s="27" t="s">
        <v>489</v>
      </c>
      <c r="D120" s="28"/>
      <c r="E120" s="12"/>
      <c r="F120" s="30">
        <f>Source!AO61</f>
        <v>50.68</v>
      </c>
      <c r="G120" s="29" t="str">
        <f>Source!DG61</f>
        <v/>
      </c>
      <c r="H120" s="21">
        <f>ROUND(Source!AF61*Source!I61, 2)</f>
        <v>1241.6600000000001</v>
      </c>
      <c r="I120" s="29">
        <f>IF(Source!BA61&lt;&gt; 0, Source!BA61, 1)</f>
        <v>24.72</v>
      </c>
      <c r="J120" s="21">
        <f>Source!S61</f>
        <v>30693.84</v>
      </c>
      <c r="Q120">
        <f>ROUND(Source!AF61*Source!I61, 2)</f>
        <v>1241.6600000000001</v>
      </c>
    </row>
    <row r="121" spans="1:21" ht="14.25" x14ac:dyDescent="0.2">
      <c r="A121" s="26"/>
      <c r="B121" s="27"/>
      <c r="C121" s="27" t="s">
        <v>483</v>
      </c>
      <c r="D121" s="28"/>
      <c r="E121" s="12"/>
      <c r="F121" s="30">
        <f>Source!AM61</f>
        <v>301.39999999999998</v>
      </c>
      <c r="G121" s="29" t="str">
        <f>Source!DE61</f>
        <v/>
      </c>
      <c r="H121" s="21">
        <f>ROUND(Source!AD61*Source!I61, 2)</f>
        <v>7384.3</v>
      </c>
      <c r="I121" s="29">
        <f>IF(Source!BB61&lt;&gt; 0, Source!BB61, 1)</f>
        <v>6.24</v>
      </c>
      <c r="J121" s="21">
        <f>Source!Q61</f>
        <v>46078.03</v>
      </c>
    </row>
    <row r="122" spans="1:21" ht="14.25" x14ac:dyDescent="0.2">
      <c r="A122" s="26"/>
      <c r="B122" s="27"/>
      <c r="C122" s="27" t="s">
        <v>484</v>
      </c>
      <c r="D122" s="28"/>
      <c r="E122" s="12"/>
      <c r="F122" s="30">
        <f>Source!AN61</f>
        <v>31.78</v>
      </c>
      <c r="G122" s="29" t="str">
        <f>Source!DF61</f>
        <v/>
      </c>
      <c r="H122" s="31">
        <f>ROUND(Source!AE61*Source!I61, 2)</f>
        <v>778.61</v>
      </c>
      <c r="I122" s="29">
        <f>IF(Source!BS61&lt;&gt; 0, Source!BS61, 1)</f>
        <v>24.72</v>
      </c>
      <c r="J122" s="31">
        <f>Source!R61</f>
        <v>19247.240000000002</v>
      </c>
      <c r="Q122">
        <f>ROUND(Source!AE61*Source!I61, 2)</f>
        <v>778.61</v>
      </c>
    </row>
    <row r="123" spans="1:21" ht="14.25" x14ac:dyDescent="0.2">
      <c r="A123" s="26"/>
      <c r="B123" s="27"/>
      <c r="C123" s="27" t="s">
        <v>493</v>
      </c>
      <c r="D123" s="28"/>
      <c r="E123" s="12"/>
      <c r="F123" s="30">
        <f>Source!AL61</f>
        <v>316.89999999999998</v>
      </c>
      <c r="G123" s="29" t="str">
        <f>Source!DD61</f>
        <v/>
      </c>
      <c r="H123" s="21">
        <f>ROUND(Source!AC61*Source!I61, 2)</f>
        <v>7764.05</v>
      </c>
      <c r="I123" s="29">
        <f>IF(Source!BC61&lt;&gt; 0, Source!BC61, 1)</f>
        <v>1.59</v>
      </c>
      <c r="J123" s="21">
        <f>Source!P61</f>
        <v>12344.84</v>
      </c>
    </row>
    <row r="124" spans="1:21" ht="14.25" x14ac:dyDescent="0.2">
      <c r="A124" s="26"/>
      <c r="B124" s="27"/>
      <c r="C124" s="27" t="str">
        <f>CONCATENATE("НР от ФОТ [к тек. уровню ", Source!FV61, "]")</f>
        <v>НР от ФОТ [к тек. уровню *0,85]</v>
      </c>
      <c r="D124" s="28" t="s">
        <v>485</v>
      </c>
      <c r="E124" s="12">
        <f>Source!BZ61</f>
        <v>115</v>
      </c>
      <c r="F124" s="30"/>
      <c r="G124" s="29"/>
      <c r="H124" s="21">
        <f>SUM(R119:R123)</f>
        <v>2323.31</v>
      </c>
      <c r="I124" s="29">
        <f>Source!AT61</f>
        <v>98</v>
      </c>
      <c r="J124" s="21">
        <f>SUM(S119:S123)</f>
        <v>48942.26</v>
      </c>
    </row>
    <row r="125" spans="1:21" ht="14.25" x14ac:dyDescent="0.2">
      <c r="A125" s="26"/>
      <c r="B125" s="27"/>
      <c r="C125" s="27" t="str">
        <f>CONCATENATE("СП от ФОТ [к тек. уровню ", Source!FW61, "]")</f>
        <v>СП от ФОТ [к тек. уровню *0,8]</v>
      </c>
      <c r="D125" s="28" t="s">
        <v>485</v>
      </c>
      <c r="E125" s="12">
        <f>Source!CA61</f>
        <v>90</v>
      </c>
      <c r="F125" s="30"/>
      <c r="G125" s="29"/>
      <c r="H125" s="21">
        <f>SUM(T119:T124)</f>
        <v>1818.24</v>
      </c>
      <c r="I125" s="29">
        <f>Source!AU61</f>
        <v>72</v>
      </c>
      <c r="J125" s="21">
        <f>SUM(U119:U124)</f>
        <v>35957.58</v>
      </c>
    </row>
    <row r="126" spans="1:21" ht="14.25" x14ac:dyDescent="0.2">
      <c r="A126" s="35"/>
      <c r="B126" s="36"/>
      <c r="C126" s="36" t="s">
        <v>490</v>
      </c>
      <c r="D126" s="37" t="s">
        <v>491</v>
      </c>
      <c r="E126" s="38">
        <f>Source!AQ61</f>
        <v>5.99</v>
      </c>
      <c r="F126" s="39"/>
      <c r="G126" s="40" t="str">
        <f>Source!DI61</f>
        <v/>
      </c>
      <c r="H126" s="41">
        <f>Source!U61</f>
        <v>146.755</v>
      </c>
      <c r="I126" s="40"/>
      <c r="J126" s="41"/>
    </row>
    <row r="127" spans="1:21" ht="15" x14ac:dyDescent="0.25">
      <c r="C127" s="32" t="s">
        <v>486</v>
      </c>
      <c r="G127" s="49">
        <f>ROUND(Source!AC61*Source!I61, 2)+ROUND(Source!AF61*Source!I61, 2)+ROUND(Source!AD61*Source!I61, 2)+SUM(H124:H125)</f>
        <v>20531.560000000001</v>
      </c>
      <c r="H127" s="49"/>
      <c r="I127" s="49">
        <f>Source!P61+Source!Q61+Source!S61+SUM(J124:J125)</f>
        <v>174016.55</v>
      </c>
      <c r="J127" s="49"/>
      <c r="O127" s="33">
        <f>G127</f>
        <v>20531.560000000001</v>
      </c>
      <c r="P127" s="33">
        <f>I127</f>
        <v>174016.55</v>
      </c>
    </row>
    <row r="128" spans="1:21" ht="42.75" x14ac:dyDescent="0.2">
      <c r="A128" s="26" t="str">
        <f>Source!E63</f>
        <v>14</v>
      </c>
      <c r="B128" s="27" t="str">
        <f>Source!F63</f>
        <v>68-37-4</v>
      </c>
      <c r="C128" s="27" t="str">
        <f>Source!G63</f>
        <v>Регулирование высотного положения крышек колодцев с подъемом на высоту до 25 см</v>
      </c>
      <c r="D128" s="28" t="str">
        <f>Source!H63</f>
        <v>1 колодец</v>
      </c>
      <c r="E128" s="12">
        <f>Source!I63</f>
        <v>40</v>
      </c>
      <c r="F128" s="30"/>
      <c r="G128" s="29"/>
      <c r="H128" s="21"/>
      <c r="I128" s="29" t="str">
        <f>Source!BO63</f>
        <v>68-37-4</v>
      </c>
      <c r="J128" s="21"/>
      <c r="R128">
        <f>ROUND((Source!FX63/100)*((ROUND(Source!AF63*Source!I63, 2)+ROUND(Source!AE63*Source!I63, 2))), 2)</f>
        <v>747.55</v>
      </c>
      <c r="S128">
        <f>Source!X63</f>
        <v>15636.49</v>
      </c>
      <c r="T128">
        <f>ROUND((Source!FY63/100)*((ROUND(Source!AF63*Source!I63, 2)+ROUND(Source!AE63*Source!I63, 2))), 2)</f>
        <v>431.28</v>
      </c>
      <c r="U128">
        <f>Source!Y63</f>
        <v>8529</v>
      </c>
    </row>
    <row r="129" spans="1:21" ht="14.25" x14ac:dyDescent="0.2">
      <c r="A129" s="26"/>
      <c r="B129" s="27"/>
      <c r="C129" s="27" t="s">
        <v>489</v>
      </c>
      <c r="D129" s="28"/>
      <c r="E129" s="12"/>
      <c r="F129" s="30">
        <f>Source!AO63</f>
        <v>17.97</v>
      </c>
      <c r="G129" s="29" t="str">
        <f>Source!DG63</f>
        <v/>
      </c>
      <c r="H129" s="21">
        <f>ROUND(Source!AF63*Source!I63, 2)</f>
        <v>718.8</v>
      </c>
      <c r="I129" s="29">
        <f>IF(Source!BA63&lt;&gt; 0, Source!BA63, 1)</f>
        <v>24.72</v>
      </c>
      <c r="J129" s="21">
        <f>Source!S63</f>
        <v>17768.740000000002</v>
      </c>
      <c r="Q129">
        <f>ROUND(Source!AF63*Source!I63, 2)</f>
        <v>718.8</v>
      </c>
    </row>
    <row r="130" spans="1:21" ht="14.25" x14ac:dyDescent="0.2">
      <c r="A130" s="26"/>
      <c r="B130" s="27"/>
      <c r="C130" s="27" t="s">
        <v>483</v>
      </c>
      <c r="D130" s="28"/>
      <c r="E130" s="12"/>
      <c r="F130" s="30">
        <f>Source!AM63</f>
        <v>6.97</v>
      </c>
      <c r="G130" s="29" t="str">
        <f>Source!DE63</f>
        <v/>
      </c>
      <c r="H130" s="21">
        <f>ROUND(Source!AD63*Source!I63, 2)</f>
        <v>278.8</v>
      </c>
      <c r="I130" s="29">
        <f>IF(Source!BB63&lt;&gt; 0, Source!BB63, 1)</f>
        <v>9.02</v>
      </c>
      <c r="J130" s="21">
        <f>Source!Q63</f>
        <v>2514.7800000000002</v>
      </c>
    </row>
    <row r="131" spans="1:21" ht="14.25" x14ac:dyDescent="0.2">
      <c r="A131" s="26"/>
      <c r="B131" s="27"/>
      <c r="C131" s="27" t="s">
        <v>493</v>
      </c>
      <c r="D131" s="28"/>
      <c r="E131" s="12"/>
      <c r="F131" s="30">
        <f>Source!AL63</f>
        <v>99.76</v>
      </c>
      <c r="G131" s="29" t="str">
        <f>Source!DD63</f>
        <v/>
      </c>
      <c r="H131" s="21">
        <f>ROUND(Source!AC63*Source!I63, 2)</f>
        <v>3990.4</v>
      </c>
      <c r="I131" s="29">
        <f>IF(Source!BC63&lt;&gt; 0, Source!BC63, 1)</f>
        <v>14.07</v>
      </c>
      <c r="J131" s="21">
        <f>Source!P63</f>
        <v>56144.93</v>
      </c>
    </row>
    <row r="132" spans="1:21" ht="14.25" x14ac:dyDescent="0.2">
      <c r="A132" s="26"/>
      <c r="B132" s="27"/>
      <c r="C132" s="27" t="str">
        <f>CONCATENATE("НР от ФОТ [к тек. уровню ", Source!FV63, "]")</f>
        <v>НР от ФОТ [к тек. уровню *0,85]</v>
      </c>
      <c r="D132" s="28" t="s">
        <v>485</v>
      </c>
      <c r="E132" s="12">
        <f>Source!BZ63</f>
        <v>104</v>
      </c>
      <c r="F132" s="30"/>
      <c r="G132" s="29"/>
      <c r="H132" s="21">
        <f>SUM(R128:R131)</f>
        <v>747.55</v>
      </c>
      <c r="I132" s="29">
        <f>Source!AT63</f>
        <v>88</v>
      </c>
      <c r="J132" s="21">
        <f>SUM(S128:S131)</f>
        <v>15636.49</v>
      </c>
    </row>
    <row r="133" spans="1:21" ht="14.25" x14ac:dyDescent="0.2">
      <c r="A133" s="26"/>
      <c r="B133" s="27"/>
      <c r="C133" s="27" t="str">
        <f>CONCATENATE("СП от ФОТ [к тек. уровню ", Source!FW63, "]")</f>
        <v>СП от ФОТ [к тек. уровню *0,8]</v>
      </c>
      <c r="D133" s="28" t="s">
        <v>485</v>
      </c>
      <c r="E133" s="12">
        <f>Source!CA63</f>
        <v>60</v>
      </c>
      <c r="F133" s="30"/>
      <c r="G133" s="29"/>
      <c r="H133" s="21">
        <f>SUM(T128:T132)</f>
        <v>431.28</v>
      </c>
      <c r="I133" s="29">
        <f>Source!AU63</f>
        <v>48</v>
      </c>
      <c r="J133" s="21">
        <f>SUM(U128:U132)</f>
        <v>8529</v>
      </c>
    </row>
    <row r="134" spans="1:21" ht="14.25" x14ac:dyDescent="0.2">
      <c r="A134" s="35"/>
      <c r="B134" s="36"/>
      <c r="C134" s="36" t="s">
        <v>490</v>
      </c>
      <c r="D134" s="37" t="s">
        <v>491</v>
      </c>
      <c r="E134" s="38">
        <f>Source!AQ63</f>
        <v>2.2000000000000002</v>
      </c>
      <c r="F134" s="39"/>
      <c r="G134" s="40" t="str">
        <f>Source!DI63</f>
        <v/>
      </c>
      <c r="H134" s="41">
        <f>Source!U63</f>
        <v>88</v>
      </c>
      <c r="I134" s="40"/>
      <c r="J134" s="41"/>
    </row>
    <row r="135" spans="1:21" ht="15" x14ac:dyDescent="0.25">
      <c r="C135" s="32" t="s">
        <v>486</v>
      </c>
      <c r="G135" s="49">
        <f>ROUND(Source!AC63*Source!I63, 2)+ROUND(Source!AF63*Source!I63, 2)+ROUND(Source!AD63*Source!I63, 2)+SUM(H132:H133)</f>
        <v>6166.83</v>
      </c>
      <c r="H135" s="49"/>
      <c r="I135" s="49">
        <f>Source!P63+Source!Q63+Source!S63+SUM(J132:J133)</f>
        <v>100593.94</v>
      </c>
      <c r="J135" s="49"/>
      <c r="O135" s="33">
        <f>G135</f>
        <v>6166.83</v>
      </c>
      <c r="P135" s="33">
        <f>I135</f>
        <v>100593.94</v>
      </c>
    </row>
    <row r="137" spans="1:21" ht="16.5" x14ac:dyDescent="0.25">
      <c r="A137" s="50" t="str">
        <f>CONCATENATE("Раздел: ",IF(Source!G65&lt;&gt;"Новый раздел", Source!G65, ""))</f>
        <v>Раздел: Устройство бетонной лестницы</v>
      </c>
      <c r="B137" s="50"/>
      <c r="C137" s="50"/>
      <c r="D137" s="50"/>
      <c r="E137" s="50"/>
      <c r="F137" s="50"/>
      <c r="G137" s="50"/>
      <c r="H137" s="50"/>
      <c r="I137" s="50"/>
      <c r="J137" s="50"/>
    </row>
    <row r="138" spans="1:21" ht="99.75" x14ac:dyDescent="0.2">
      <c r="A138" s="26" t="str">
        <f>Source!E70</f>
        <v>15</v>
      </c>
      <c r="B138" s="27" t="str">
        <f>Source!F70</f>
        <v>27-04-001-1</v>
      </c>
      <c r="C138" s="27" t="str">
        <f>Source!G70</f>
        <v>Устройство подстилающих и выравнивающих слоев оснований из песка (толщина 0,3 м)</v>
      </c>
      <c r="D138" s="28" t="str">
        <f>Source!H70</f>
        <v>100 м3 материала основания (в плотном теле)</v>
      </c>
      <c r="E138" s="12">
        <f>Source!I70</f>
        <v>0.12</v>
      </c>
      <c r="F138" s="30"/>
      <c r="G138" s="29"/>
      <c r="H138" s="21"/>
      <c r="I138" s="29" t="str">
        <f>Source!BO70</f>
        <v>27-04-001-1</v>
      </c>
      <c r="J138" s="21"/>
      <c r="R138">
        <f>ROUND((Source!FX70/100)*((ROUND(Source!AF70*Source!I70, 2)+ROUND(Source!AE70*Source!I70, 2))), 2)</f>
        <v>51.73</v>
      </c>
      <c r="S138">
        <f>Source!X70</f>
        <v>1089.71</v>
      </c>
      <c r="T138">
        <f>ROUND((Source!FY70/100)*((ROUND(Source!AF70*Source!I70, 2)+ROUND(Source!AE70*Source!I70, 2))), 2)</f>
        <v>34.61</v>
      </c>
      <c r="U138">
        <f>Source!Y70</f>
        <v>684.45</v>
      </c>
    </row>
    <row r="139" spans="1:21" ht="14.25" x14ac:dyDescent="0.2">
      <c r="A139" s="26"/>
      <c r="B139" s="27"/>
      <c r="C139" s="27" t="s">
        <v>489</v>
      </c>
      <c r="D139" s="28"/>
      <c r="E139" s="12"/>
      <c r="F139" s="30">
        <f>Source!AO70</f>
        <v>126.07</v>
      </c>
      <c r="G139" s="29" t="str">
        <f>Source!DG70</f>
        <v/>
      </c>
      <c r="H139" s="21">
        <f>ROUND(Source!AF70*Source!I70, 2)</f>
        <v>15.13</v>
      </c>
      <c r="I139" s="29">
        <f>IF(Source!BA70&lt;&gt; 0, Source!BA70, 1)</f>
        <v>24.72</v>
      </c>
      <c r="J139" s="21">
        <f>Source!S70</f>
        <v>373.97</v>
      </c>
      <c r="Q139">
        <f>ROUND(Source!AF70*Source!I70, 2)</f>
        <v>15.13</v>
      </c>
    </row>
    <row r="140" spans="1:21" ht="14.25" x14ac:dyDescent="0.2">
      <c r="A140" s="26"/>
      <c r="B140" s="27"/>
      <c r="C140" s="27" t="s">
        <v>483</v>
      </c>
      <c r="D140" s="28"/>
      <c r="E140" s="12"/>
      <c r="F140" s="30">
        <f>Source!AM70</f>
        <v>2143.7199999999998</v>
      </c>
      <c r="G140" s="29" t="str">
        <f>Source!DE70</f>
        <v/>
      </c>
      <c r="H140" s="21">
        <f>ROUND(Source!AD70*Source!I70, 2)</f>
        <v>257.25</v>
      </c>
      <c r="I140" s="29">
        <f>IF(Source!BB70&lt;&gt; 0, Source!BB70, 1)</f>
        <v>5.66</v>
      </c>
      <c r="J140" s="21">
        <f>Source!Q70</f>
        <v>1456.01</v>
      </c>
    </row>
    <row r="141" spans="1:21" ht="14.25" x14ac:dyDescent="0.2">
      <c r="A141" s="26"/>
      <c r="B141" s="27"/>
      <c r="C141" s="27" t="s">
        <v>484</v>
      </c>
      <c r="D141" s="28"/>
      <c r="E141" s="12"/>
      <c r="F141" s="30">
        <f>Source!AN70</f>
        <v>177.53</v>
      </c>
      <c r="G141" s="29" t="str">
        <f>Source!DF70</f>
        <v/>
      </c>
      <c r="H141" s="31">
        <f>ROUND(Source!AE70*Source!I70, 2)</f>
        <v>21.3</v>
      </c>
      <c r="I141" s="29">
        <f>IF(Source!BS70&lt;&gt; 0, Source!BS70, 1)</f>
        <v>24.72</v>
      </c>
      <c r="J141" s="31">
        <f>Source!R70</f>
        <v>526.62</v>
      </c>
      <c r="Q141">
        <f>ROUND(Source!AE70*Source!I70, 2)</f>
        <v>21.3</v>
      </c>
    </row>
    <row r="142" spans="1:21" ht="14.25" x14ac:dyDescent="0.2">
      <c r="A142" s="26"/>
      <c r="B142" s="27"/>
      <c r="C142" s="27" t="s">
        <v>493</v>
      </c>
      <c r="D142" s="28"/>
      <c r="E142" s="12"/>
      <c r="F142" s="30">
        <f>Source!AL70</f>
        <v>12.2</v>
      </c>
      <c r="G142" s="29" t="str">
        <f>Source!DD70</f>
        <v/>
      </c>
      <c r="H142" s="21">
        <f>ROUND(Source!AC70*Source!I70, 2)</f>
        <v>1.46</v>
      </c>
      <c r="I142" s="29">
        <f>IF(Source!BC70&lt;&gt; 0, Source!BC70, 1)</f>
        <v>6.8</v>
      </c>
      <c r="J142" s="21">
        <f>Source!P70</f>
        <v>9.9600000000000009</v>
      </c>
    </row>
    <row r="143" spans="1:21" ht="28.5" x14ac:dyDescent="0.2">
      <c r="A143" s="26" t="str">
        <f>Source!E72</f>
        <v>15,1</v>
      </c>
      <c r="B143" s="27" t="str">
        <f>Source!F72</f>
        <v>408-0122</v>
      </c>
      <c r="C143" s="27" t="str">
        <f>Source!G72</f>
        <v>Песок природный для строительных работ средний (12*1,1=13,2 м3)</v>
      </c>
      <c r="D143" s="28" t="str">
        <f>Source!H72</f>
        <v>м3</v>
      </c>
      <c r="E143" s="12">
        <f>Source!I72</f>
        <v>13.2</v>
      </c>
      <c r="F143" s="30">
        <f>Source!AK72</f>
        <v>55.26</v>
      </c>
      <c r="G143" s="43" t="s">
        <v>3</v>
      </c>
      <c r="H143" s="21">
        <f>ROUND(Source!AC72*Source!I72, 2)+ROUND(Source!AD72*Source!I72, 2)+ROUND(Source!AF72*Source!I72, 2)</f>
        <v>729.43</v>
      </c>
      <c r="I143" s="29">
        <f>IF(Source!BC72&lt;&gt; 0, Source!BC72, 1)</f>
        <v>7.83</v>
      </c>
      <c r="J143" s="21">
        <f>Source!O72</f>
        <v>5711.45</v>
      </c>
      <c r="R143">
        <f>ROUND((Source!FX72/100)*((ROUND(Source!AF72*Source!I72, 2)+ROUND(Source!AE72*Source!I72, 2))), 2)</f>
        <v>0</v>
      </c>
      <c r="S143">
        <f>Source!X72</f>
        <v>0</v>
      </c>
      <c r="T143">
        <f>ROUND((Source!FY72/100)*((ROUND(Source!AF72*Source!I72, 2)+ROUND(Source!AE72*Source!I72, 2))), 2)</f>
        <v>0</v>
      </c>
      <c r="U143">
        <f>Source!Y72</f>
        <v>0</v>
      </c>
    </row>
    <row r="144" spans="1:21" ht="14.25" x14ac:dyDescent="0.2">
      <c r="A144" s="26"/>
      <c r="B144" s="27"/>
      <c r="C144" s="27" t="str">
        <f>CONCATENATE("НР от ФОТ [к тек. уровню ", Source!FV70, "]")</f>
        <v>НР от ФОТ [к тек. уровню *0,85]</v>
      </c>
      <c r="D144" s="28" t="s">
        <v>485</v>
      </c>
      <c r="E144" s="12">
        <f>Source!BZ70</f>
        <v>142</v>
      </c>
      <c r="F144" s="30"/>
      <c r="G144" s="29"/>
      <c r="H144" s="21">
        <f>SUM(R138:R143)</f>
        <v>51.73</v>
      </c>
      <c r="I144" s="29">
        <f>Source!AT70</f>
        <v>121</v>
      </c>
      <c r="J144" s="21">
        <f>SUM(S138:S143)</f>
        <v>1089.71</v>
      </c>
    </row>
    <row r="145" spans="1:21" ht="14.25" x14ac:dyDescent="0.2">
      <c r="A145" s="26"/>
      <c r="B145" s="27"/>
      <c r="C145" s="27" t="str">
        <f>CONCATENATE("СП от ФОТ [к тек. уровню ", Source!FW70, "]")</f>
        <v>СП от ФОТ [к тек. уровню *0,8]</v>
      </c>
      <c r="D145" s="28" t="s">
        <v>485</v>
      </c>
      <c r="E145" s="12">
        <f>Source!CA70</f>
        <v>95</v>
      </c>
      <c r="F145" s="30"/>
      <c r="G145" s="29"/>
      <c r="H145" s="21">
        <f>SUM(T138:T144)</f>
        <v>34.61</v>
      </c>
      <c r="I145" s="29">
        <f>Source!AU70</f>
        <v>76</v>
      </c>
      <c r="J145" s="21">
        <f>SUM(U138:U144)</f>
        <v>684.45</v>
      </c>
    </row>
    <row r="146" spans="1:21" ht="14.25" x14ac:dyDescent="0.2">
      <c r="A146" s="35"/>
      <c r="B146" s="36"/>
      <c r="C146" s="36" t="s">
        <v>490</v>
      </c>
      <c r="D146" s="37" t="s">
        <v>491</v>
      </c>
      <c r="E146" s="38">
        <f>Source!AQ70</f>
        <v>15.72</v>
      </c>
      <c r="F146" s="39"/>
      <c r="G146" s="40" t="str">
        <f>Source!DI70</f>
        <v/>
      </c>
      <c r="H146" s="41">
        <f>Source!U70</f>
        <v>1.8864000000000001</v>
      </c>
      <c r="I146" s="40"/>
      <c r="J146" s="41"/>
    </row>
    <row r="147" spans="1:21" ht="15" x14ac:dyDescent="0.25">
      <c r="C147" s="32" t="s">
        <v>486</v>
      </c>
      <c r="G147" s="49">
        <f>ROUND(Source!AC70*Source!I70, 2)+ROUND(Source!AF70*Source!I70, 2)+ROUND(Source!AD70*Source!I70, 2)+SUM(H143:H145)</f>
        <v>1089.6099999999999</v>
      </c>
      <c r="H147" s="49"/>
      <c r="I147" s="49">
        <f>Source!P70+Source!Q70+Source!S70+SUM(J143:J145)</f>
        <v>9325.5499999999993</v>
      </c>
      <c r="J147" s="49"/>
      <c r="O147" s="33">
        <f>G147</f>
        <v>1089.6099999999999</v>
      </c>
      <c r="P147" s="33">
        <f>I147</f>
        <v>9325.5499999999993</v>
      </c>
    </row>
    <row r="148" spans="1:21" ht="114" x14ac:dyDescent="0.2">
      <c r="A148" s="26" t="str">
        <f>Source!E74</f>
        <v>16</v>
      </c>
      <c r="B148" s="27" t="str">
        <f>Source!F74</f>
        <v>27-03-011-2</v>
      </c>
      <c r="C148" s="27" t="str">
        <f>Source!G74</f>
        <v>Срезка поверхностного слоя асфальтобетонных дорожных покрытий типа Б и В на щебне из осадочных горных пород методом холодного фрезерования с применением импортных фрез при ширине барабана фрезы 600-1300 мм, толщина до 10 см</v>
      </c>
      <c r="D148" s="28" t="str">
        <f>Source!H74</f>
        <v>100 М2 АСФАЛЬТОБЕТОННОГО ПОКРЫТИЯ</v>
      </c>
      <c r="E148" s="12">
        <f>Source!I74</f>
        <v>0.02</v>
      </c>
      <c r="F148" s="30"/>
      <c r="G148" s="29"/>
      <c r="H148" s="21"/>
      <c r="I148" s="29" t="str">
        <f>Source!BO74</f>
        <v>27-03-011-2</v>
      </c>
      <c r="J148" s="21"/>
      <c r="R148">
        <f>ROUND((Source!FX74/100)*((ROUND(Source!AF74*Source!I74, 2)+ROUND(Source!AE74*Source!I74, 2))), 2)</f>
        <v>0.43</v>
      </c>
      <c r="S148">
        <f>Source!X74</f>
        <v>8.94</v>
      </c>
      <c r="T148">
        <f>ROUND((Source!FY74/100)*((ROUND(Source!AF74*Source!I74, 2)+ROUND(Source!AE74*Source!I74, 2))), 2)</f>
        <v>0.28999999999999998</v>
      </c>
      <c r="U148">
        <f>Source!Y74</f>
        <v>5.62</v>
      </c>
    </row>
    <row r="149" spans="1:21" ht="14.25" x14ac:dyDescent="0.2">
      <c r="A149" s="26"/>
      <c r="B149" s="27"/>
      <c r="C149" s="27" t="s">
        <v>489</v>
      </c>
      <c r="D149" s="28"/>
      <c r="E149" s="12"/>
      <c r="F149" s="30">
        <f>Source!AO74</f>
        <v>3.55</v>
      </c>
      <c r="G149" s="29" t="str">
        <f>Source!DG74</f>
        <v/>
      </c>
      <c r="H149" s="21">
        <f>ROUND(Source!AF74*Source!I74, 2)</f>
        <v>7.0000000000000007E-2</v>
      </c>
      <c r="I149" s="29">
        <f>IF(Source!BA74&lt;&gt; 0, Source!BA74, 1)</f>
        <v>24.72</v>
      </c>
      <c r="J149" s="21">
        <f>Source!S74</f>
        <v>1.76</v>
      </c>
      <c r="Q149">
        <f>ROUND(Source!AF74*Source!I74, 2)</f>
        <v>7.0000000000000007E-2</v>
      </c>
    </row>
    <row r="150" spans="1:21" ht="14.25" x14ac:dyDescent="0.2">
      <c r="A150" s="26"/>
      <c r="B150" s="27"/>
      <c r="C150" s="27" t="s">
        <v>483</v>
      </c>
      <c r="D150" s="28"/>
      <c r="E150" s="12"/>
      <c r="F150" s="30">
        <f>Source!AM74</f>
        <v>710.84</v>
      </c>
      <c r="G150" s="29" t="str">
        <f>Source!DE74</f>
        <v/>
      </c>
      <c r="H150" s="21">
        <f>ROUND(Source!AD74*Source!I74, 2)</f>
        <v>14.22</v>
      </c>
      <c r="I150" s="29">
        <f>IF(Source!BB74&lt;&gt; 0, Source!BB74, 1)</f>
        <v>2.77</v>
      </c>
      <c r="J150" s="21">
        <f>Source!Q74</f>
        <v>39.380000000000003</v>
      </c>
    </row>
    <row r="151" spans="1:21" ht="14.25" x14ac:dyDescent="0.2">
      <c r="A151" s="26"/>
      <c r="B151" s="27"/>
      <c r="C151" s="27" t="s">
        <v>484</v>
      </c>
      <c r="D151" s="28"/>
      <c r="E151" s="12"/>
      <c r="F151" s="30">
        <f>Source!AN74</f>
        <v>11.39</v>
      </c>
      <c r="G151" s="29" t="str">
        <f>Source!DF74</f>
        <v/>
      </c>
      <c r="H151" s="31">
        <f>ROUND(Source!AE74*Source!I74, 2)</f>
        <v>0.23</v>
      </c>
      <c r="I151" s="29">
        <f>IF(Source!BS74&lt;&gt; 0, Source!BS74, 1)</f>
        <v>24.72</v>
      </c>
      <c r="J151" s="31">
        <f>Source!R74</f>
        <v>5.63</v>
      </c>
      <c r="Q151">
        <f>ROUND(Source!AE74*Source!I74, 2)</f>
        <v>0.23</v>
      </c>
    </row>
    <row r="152" spans="1:21" ht="14.25" x14ac:dyDescent="0.2">
      <c r="A152" s="26"/>
      <c r="B152" s="27"/>
      <c r="C152" s="27" t="s">
        <v>493</v>
      </c>
      <c r="D152" s="28"/>
      <c r="E152" s="12"/>
      <c r="F152" s="30">
        <f>Source!AL74</f>
        <v>0.43</v>
      </c>
      <c r="G152" s="29" t="str">
        <f>Source!DD74</f>
        <v/>
      </c>
      <c r="H152" s="21">
        <f>ROUND(Source!AC74*Source!I74, 2)</f>
        <v>0.01</v>
      </c>
      <c r="I152" s="29">
        <f>IF(Source!BC74&lt;&gt; 0, Source!BC74, 1)</f>
        <v>6.74</v>
      </c>
      <c r="J152" s="21">
        <f>Source!P74</f>
        <v>0.06</v>
      </c>
    </row>
    <row r="153" spans="1:21" ht="14.25" x14ac:dyDescent="0.2">
      <c r="A153" s="26"/>
      <c r="B153" s="27"/>
      <c r="C153" s="27" t="str">
        <f>CONCATENATE("НР от ФОТ [к тек. уровню ", Source!FV74, "]")</f>
        <v>НР от ФОТ [к тек. уровню *0,85]</v>
      </c>
      <c r="D153" s="28" t="s">
        <v>485</v>
      </c>
      <c r="E153" s="12">
        <f>Source!BZ74</f>
        <v>142</v>
      </c>
      <c r="F153" s="30"/>
      <c r="G153" s="29"/>
      <c r="H153" s="21">
        <f>SUM(R148:R152)</f>
        <v>0.43</v>
      </c>
      <c r="I153" s="29">
        <f>Source!AT74</f>
        <v>121</v>
      </c>
      <c r="J153" s="21">
        <f>SUM(S148:S152)</f>
        <v>8.94</v>
      </c>
    </row>
    <row r="154" spans="1:21" ht="14.25" x14ac:dyDescent="0.2">
      <c r="A154" s="26"/>
      <c r="B154" s="27"/>
      <c r="C154" s="27" t="str">
        <f>CONCATENATE("СП от ФОТ [к тек. уровню ", Source!FW74, "]")</f>
        <v>СП от ФОТ [к тек. уровню *0,8]</v>
      </c>
      <c r="D154" s="28" t="s">
        <v>485</v>
      </c>
      <c r="E154" s="12">
        <f>Source!CA74</f>
        <v>95</v>
      </c>
      <c r="F154" s="30"/>
      <c r="G154" s="29"/>
      <c r="H154" s="21">
        <f>SUM(T148:T153)</f>
        <v>0.28999999999999998</v>
      </c>
      <c r="I154" s="29">
        <f>Source!AU74</f>
        <v>76</v>
      </c>
      <c r="J154" s="21">
        <f>SUM(U148:U153)</f>
        <v>5.62</v>
      </c>
    </row>
    <row r="155" spans="1:21" ht="14.25" x14ac:dyDescent="0.2">
      <c r="A155" s="35"/>
      <c r="B155" s="36"/>
      <c r="C155" s="36" t="s">
        <v>490</v>
      </c>
      <c r="D155" s="37" t="s">
        <v>491</v>
      </c>
      <c r="E155" s="38">
        <f>Source!AQ74</f>
        <v>0.42</v>
      </c>
      <c r="F155" s="39"/>
      <c r="G155" s="40" t="str">
        <f>Source!DI74</f>
        <v/>
      </c>
      <c r="H155" s="41">
        <f>Source!U74</f>
        <v>8.3999999999999995E-3</v>
      </c>
      <c r="I155" s="40"/>
      <c r="J155" s="41"/>
    </row>
    <row r="156" spans="1:21" ht="15" x14ac:dyDescent="0.25">
      <c r="C156" s="32" t="s">
        <v>486</v>
      </c>
      <c r="G156" s="49">
        <f>ROUND(Source!AC74*Source!I74, 2)+ROUND(Source!AF74*Source!I74, 2)+ROUND(Source!AD74*Source!I74, 2)+SUM(H153:H154)</f>
        <v>15.020000000000001</v>
      </c>
      <c r="H156" s="49"/>
      <c r="I156" s="49">
        <f>Source!P74+Source!Q74+Source!S74+SUM(J153:J154)</f>
        <v>55.760000000000005</v>
      </c>
      <c r="J156" s="49"/>
      <c r="O156" s="33">
        <f>G156</f>
        <v>15.020000000000001</v>
      </c>
      <c r="P156" s="33">
        <f>I156</f>
        <v>55.760000000000005</v>
      </c>
    </row>
    <row r="157" spans="1:21" ht="42.75" x14ac:dyDescent="0.2">
      <c r="A157" s="26" t="str">
        <f>Source!E76</f>
        <v>17</v>
      </c>
      <c r="B157" s="27" t="str">
        <f>Source!F76</f>
        <v>06-01-014-1</v>
      </c>
      <c r="C157" s="27" t="str">
        <f>Source!G76</f>
        <v>Укладка бетона по перекрытиям толщиной 100 мм</v>
      </c>
      <c r="D157" s="28" t="str">
        <f>Source!H76</f>
        <v>100 м2 перекрытий</v>
      </c>
      <c r="E157" s="12">
        <f>Source!I76</f>
        <v>0.15</v>
      </c>
      <c r="F157" s="30"/>
      <c r="G157" s="29"/>
      <c r="H157" s="21"/>
      <c r="I157" s="29" t="str">
        <f>Source!BO76</f>
        <v>06-01-014-1</v>
      </c>
      <c r="J157" s="21"/>
      <c r="R157">
        <f>ROUND((Source!FX76/100)*((ROUND(Source!AF76*Source!I76, 2)+ROUND(Source!AE76*Source!I76, 2))), 2)</f>
        <v>31.96</v>
      </c>
      <c r="S157">
        <f>Source!X76</f>
        <v>669.66</v>
      </c>
      <c r="T157">
        <f>ROUND((Source!FY76/100)*((ROUND(Source!AF76*Source!I76, 2)+ROUND(Source!AE76*Source!I76, 2))), 2)</f>
        <v>19.79</v>
      </c>
      <c r="U157">
        <f>Source!Y76</f>
        <v>391.26</v>
      </c>
    </row>
    <row r="158" spans="1:21" ht="14.25" x14ac:dyDescent="0.2">
      <c r="A158" s="26"/>
      <c r="B158" s="27"/>
      <c r="C158" s="27" t="s">
        <v>489</v>
      </c>
      <c r="D158" s="28"/>
      <c r="E158" s="12"/>
      <c r="F158" s="30">
        <f>Source!AO76</f>
        <v>186.31</v>
      </c>
      <c r="G158" s="29" t="str">
        <f>Source!DG76</f>
        <v/>
      </c>
      <c r="H158" s="21">
        <f>ROUND(Source!AF76*Source!I76, 2)</f>
        <v>27.95</v>
      </c>
      <c r="I158" s="29">
        <f>IF(Source!BA76&lt;&gt; 0, Source!BA76, 1)</f>
        <v>24.72</v>
      </c>
      <c r="J158" s="21">
        <f>Source!S76</f>
        <v>690.84</v>
      </c>
      <c r="Q158">
        <f>ROUND(Source!AF76*Source!I76, 2)</f>
        <v>27.95</v>
      </c>
    </row>
    <row r="159" spans="1:21" ht="14.25" x14ac:dyDescent="0.2">
      <c r="A159" s="26"/>
      <c r="B159" s="27"/>
      <c r="C159" s="27" t="s">
        <v>483</v>
      </c>
      <c r="D159" s="28"/>
      <c r="E159" s="12"/>
      <c r="F159" s="30">
        <f>Source!AM76</f>
        <v>145.01</v>
      </c>
      <c r="G159" s="29" t="str">
        <f>Source!DE76</f>
        <v/>
      </c>
      <c r="H159" s="21">
        <f>ROUND(Source!AD76*Source!I76, 2)</f>
        <v>21.75</v>
      </c>
      <c r="I159" s="29">
        <f>IF(Source!BB76&lt;&gt; 0, Source!BB76, 1)</f>
        <v>7.74</v>
      </c>
      <c r="J159" s="21">
        <f>Source!Q76</f>
        <v>168.36</v>
      </c>
    </row>
    <row r="160" spans="1:21" ht="14.25" x14ac:dyDescent="0.2">
      <c r="A160" s="26"/>
      <c r="B160" s="27"/>
      <c r="C160" s="27" t="s">
        <v>484</v>
      </c>
      <c r="D160" s="28"/>
      <c r="E160" s="12"/>
      <c r="F160" s="30">
        <f>Source!AN76</f>
        <v>16.61</v>
      </c>
      <c r="G160" s="29" t="str">
        <f>Source!DF76</f>
        <v/>
      </c>
      <c r="H160" s="31">
        <f>ROUND(Source!AE76*Source!I76, 2)</f>
        <v>2.4900000000000002</v>
      </c>
      <c r="I160" s="29">
        <f>IF(Source!BS76&lt;&gt; 0, Source!BS76, 1)</f>
        <v>24.72</v>
      </c>
      <c r="J160" s="31">
        <f>Source!R76</f>
        <v>61.59</v>
      </c>
      <c r="Q160">
        <f>ROUND(Source!AE76*Source!I76, 2)</f>
        <v>2.4900000000000002</v>
      </c>
    </row>
    <row r="161" spans="1:21" ht="14.25" x14ac:dyDescent="0.2">
      <c r="A161" s="26"/>
      <c r="B161" s="27"/>
      <c r="C161" s="27" t="s">
        <v>493</v>
      </c>
      <c r="D161" s="28"/>
      <c r="E161" s="12"/>
      <c r="F161" s="30">
        <f>Source!AL76</f>
        <v>6223.47</v>
      </c>
      <c r="G161" s="29" t="str">
        <f>Source!DD76</f>
        <v/>
      </c>
      <c r="H161" s="21">
        <f>ROUND(Source!AC76*Source!I76, 2)</f>
        <v>933.52</v>
      </c>
      <c r="I161" s="29">
        <f>IF(Source!BC76&lt;&gt; 0, Source!BC76, 1)</f>
        <v>5.39</v>
      </c>
      <c r="J161" s="21">
        <f>Source!P76</f>
        <v>5031.68</v>
      </c>
    </row>
    <row r="162" spans="1:21" ht="28.5" x14ac:dyDescent="0.2">
      <c r="A162" s="26" t="str">
        <f>Source!E78</f>
        <v>17,1</v>
      </c>
      <c r="B162" s="27" t="str">
        <f>Source!F78</f>
        <v>401-0083</v>
      </c>
      <c r="C162" s="27" t="str">
        <f>Source!G78</f>
        <v>Бетон тяжелый, крупность заполнителя 10 мм, класс В7,5 (М100)</v>
      </c>
      <c r="D162" s="28" t="str">
        <f>Source!H78</f>
        <v>м3</v>
      </c>
      <c r="E162" s="12">
        <f>Source!I78</f>
        <v>-1.53</v>
      </c>
      <c r="F162" s="30">
        <f>Source!AK78</f>
        <v>600</v>
      </c>
      <c r="G162" s="43" t="s">
        <v>3</v>
      </c>
      <c r="H162" s="21">
        <f>ROUND(Source!AC78*Source!I78, 2)+ROUND(Source!AD78*Source!I78, 2)+ROUND(Source!AF78*Source!I78, 2)</f>
        <v>-918</v>
      </c>
      <c r="I162" s="29">
        <f>IF(Source!BC78&lt;&gt; 0, Source!BC78, 1)</f>
        <v>5.42</v>
      </c>
      <c r="J162" s="21">
        <f>Source!O78</f>
        <v>-4975.5600000000004</v>
      </c>
      <c r="R162">
        <f>ROUND((Source!FX78/100)*((ROUND(Source!AF78*Source!I78, 2)+ROUND(Source!AE78*Source!I78, 2))), 2)</f>
        <v>0</v>
      </c>
      <c r="S162">
        <f>Source!X78</f>
        <v>0</v>
      </c>
      <c r="T162">
        <f>ROUND((Source!FY78/100)*((ROUND(Source!AF78*Source!I78, 2)+ROUND(Source!AE78*Source!I78, 2))), 2)</f>
        <v>0</v>
      </c>
      <c r="U162">
        <f>Source!Y78</f>
        <v>0</v>
      </c>
    </row>
    <row r="163" spans="1:21" ht="14.25" x14ac:dyDescent="0.2">
      <c r="A163" s="26" t="str">
        <f>Source!E80</f>
        <v>17,2</v>
      </c>
      <c r="B163" s="27" t="str">
        <f>Source!F80</f>
        <v>401-0009</v>
      </c>
      <c r="C163" s="27" t="str">
        <f>Source!G80</f>
        <v>Бетон тяжелый, класс В25 (М350)</v>
      </c>
      <c r="D163" s="28" t="str">
        <f>Source!H80</f>
        <v>м3</v>
      </c>
      <c r="E163" s="12">
        <f>Source!I80</f>
        <v>1.53</v>
      </c>
      <c r="F163" s="30">
        <f>Source!AK80</f>
        <v>725.69</v>
      </c>
      <c r="G163" s="43" t="s">
        <v>3</v>
      </c>
      <c r="H163" s="21">
        <f>ROUND(Source!AC80*Source!I80, 2)+ROUND(Source!AD80*Source!I80, 2)+ROUND(Source!AF80*Source!I80, 2)</f>
        <v>1110.31</v>
      </c>
      <c r="I163" s="29">
        <f>IF(Source!BC80&lt;&gt; 0, Source!BC80, 1)</f>
        <v>5.44</v>
      </c>
      <c r="J163" s="21">
        <f>Source!O80</f>
        <v>6040.06</v>
      </c>
      <c r="R163">
        <f>ROUND((Source!FX80/100)*((ROUND(Source!AF80*Source!I80, 2)+ROUND(Source!AE80*Source!I80, 2))), 2)</f>
        <v>0</v>
      </c>
      <c r="S163">
        <f>Source!X80</f>
        <v>0</v>
      </c>
      <c r="T163">
        <f>ROUND((Source!FY80/100)*((ROUND(Source!AF80*Source!I80, 2)+ROUND(Source!AE80*Source!I80, 2))), 2)</f>
        <v>0</v>
      </c>
      <c r="U163">
        <f>Source!Y80</f>
        <v>0</v>
      </c>
    </row>
    <row r="164" spans="1:21" ht="14.25" x14ac:dyDescent="0.2">
      <c r="A164" s="26"/>
      <c r="B164" s="27"/>
      <c r="C164" s="27" t="str">
        <f>CONCATENATE("НР от ФОТ [к тек. уровню ", Source!FV76, "]")</f>
        <v>НР от ФОТ [к тек. уровню *0,85]</v>
      </c>
      <c r="D164" s="28" t="s">
        <v>485</v>
      </c>
      <c r="E164" s="12">
        <f>Source!BZ76</f>
        <v>105</v>
      </c>
      <c r="F164" s="30"/>
      <c r="G164" s="29"/>
      <c r="H164" s="21">
        <f>SUM(R157:R163)</f>
        <v>31.96</v>
      </c>
      <c r="I164" s="29">
        <f>Source!AT76</f>
        <v>89</v>
      </c>
      <c r="J164" s="21">
        <f>SUM(S157:S163)</f>
        <v>669.66</v>
      </c>
    </row>
    <row r="165" spans="1:21" ht="14.25" x14ac:dyDescent="0.2">
      <c r="A165" s="26"/>
      <c r="B165" s="27"/>
      <c r="C165" s="27" t="str">
        <f>CONCATENATE("СП от ФОТ [к тек. уровню ", Source!FW76, "]")</f>
        <v>СП от ФОТ [к тек. уровню *0,8]</v>
      </c>
      <c r="D165" s="28" t="s">
        <v>485</v>
      </c>
      <c r="E165" s="12">
        <f>Source!CA76</f>
        <v>65</v>
      </c>
      <c r="F165" s="30"/>
      <c r="G165" s="29"/>
      <c r="H165" s="21">
        <f>SUM(T157:T164)</f>
        <v>19.79</v>
      </c>
      <c r="I165" s="29">
        <f>Source!AU76</f>
        <v>52</v>
      </c>
      <c r="J165" s="21">
        <f>SUM(U157:U164)</f>
        <v>391.26</v>
      </c>
    </row>
    <row r="166" spans="1:21" ht="14.25" x14ac:dyDescent="0.2">
      <c r="A166" s="35"/>
      <c r="B166" s="36"/>
      <c r="C166" s="36" t="s">
        <v>490</v>
      </c>
      <c r="D166" s="37" t="s">
        <v>491</v>
      </c>
      <c r="E166" s="38">
        <f>Source!AQ76</f>
        <v>22.42</v>
      </c>
      <c r="F166" s="39"/>
      <c r="G166" s="40" t="str">
        <f>Source!DI76</f>
        <v/>
      </c>
      <c r="H166" s="41">
        <f>Source!U76</f>
        <v>3.363</v>
      </c>
      <c r="I166" s="40"/>
      <c r="J166" s="41"/>
    </row>
    <row r="167" spans="1:21" ht="15" x14ac:dyDescent="0.25">
      <c r="C167" s="32" t="s">
        <v>486</v>
      </c>
      <c r="G167" s="49">
        <f>ROUND(Source!AC76*Source!I76, 2)+ROUND(Source!AF76*Source!I76, 2)+ROUND(Source!AD76*Source!I76, 2)+SUM(H162:H165)</f>
        <v>1227.28</v>
      </c>
      <c r="H167" s="49"/>
      <c r="I167" s="49">
        <f>Source!P76+Source!Q76+Source!S76+SUM(J162:J165)</f>
        <v>8016.3</v>
      </c>
      <c r="J167" s="49"/>
      <c r="O167" s="33">
        <f>G167</f>
        <v>1227.28</v>
      </c>
      <c r="P167" s="33">
        <f>I167</f>
        <v>8016.3</v>
      </c>
    </row>
    <row r="168" spans="1:21" ht="42.75" x14ac:dyDescent="0.2">
      <c r="A168" s="26" t="str">
        <f>Source!E82</f>
        <v>18</v>
      </c>
      <c r="B168" s="27" t="str">
        <f>Source!F82</f>
        <v>06-01-014-2</v>
      </c>
      <c r="C168" s="27" t="str">
        <f>Source!G82</f>
        <v>На каждые 10 мм изменения толщины добавлять или исключать к расценке 06-01-014-01 (до толщины 150 мм)</v>
      </c>
      <c r="D168" s="28" t="str">
        <f>Source!H82</f>
        <v>100 м2 перекрытий</v>
      </c>
      <c r="E168" s="12">
        <f>Source!I82</f>
        <v>0.15</v>
      </c>
      <c r="F168" s="30"/>
      <c r="G168" s="29"/>
      <c r="H168" s="21"/>
      <c r="I168" s="29" t="str">
        <f>Source!BO82</f>
        <v>06-01-014-2</v>
      </c>
      <c r="J168" s="21"/>
      <c r="R168">
        <f>ROUND((Source!FX82/100)*((ROUND(Source!AF82*Source!I82, 2)+ROUND(Source!AE82*Source!I82, 2))), 2)</f>
        <v>10.64</v>
      </c>
      <c r="S168">
        <f>Source!X82</f>
        <v>222.76</v>
      </c>
      <c r="T168">
        <f>ROUND((Source!FY82/100)*((ROUND(Source!AF82*Source!I82, 2)+ROUND(Source!AE82*Source!I82, 2))), 2)</f>
        <v>6.58</v>
      </c>
      <c r="U168">
        <f>Source!Y82</f>
        <v>130.15</v>
      </c>
    </row>
    <row r="169" spans="1:21" ht="14.25" x14ac:dyDescent="0.2">
      <c r="A169" s="26"/>
      <c r="B169" s="27"/>
      <c r="C169" s="27" t="s">
        <v>489</v>
      </c>
      <c r="D169" s="28"/>
      <c r="E169" s="12"/>
      <c r="F169" s="30">
        <f>Source!AO82</f>
        <v>11.88</v>
      </c>
      <c r="G169" s="29" t="str">
        <f>Source!DG82</f>
        <v>)*5</v>
      </c>
      <c r="H169" s="21">
        <f>ROUND(Source!AF82*Source!I82, 2)</f>
        <v>8.91</v>
      </c>
      <c r="I169" s="29">
        <f>IF(Source!BA82&lt;&gt; 0, Source!BA82, 1)</f>
        <v>24.72</v>
      </c>
      <c r="J169" s="21">
        <f>Source!S82</f>
        <v>220.26</v>
      </c>
      <c r="Q169">
        <f>ROUND(Source!AF82*Source!I82, 2)</f>
        <v>8.91</v>
      </c>
    </row>
    <row r="170" spans="1:21" ht="14.25" x14ac:dyDescent="0.2">
      <c r="A170" s="26"/>
      <c r="B170" s="27"/>
      <c r="C170" s="27" t="s">
        <v>483</v>
      </c>
      <c r="D170" s="28"/>
      <c r="E170" s="12"/>
      <c r="F170" s="30">
        <f>Source!AM82</f>
        <v>14.28</v>
      </c>
      <c r="G170" s="29" t="str">
        <f>Source!DE82</f>
        <v>)*5</v>
      </c>
      <c r="H170" s="21">
        <f>ROUND(Source!AD82*Source!I82, 2)</f>
        <v>10.71</v>
      </c>
      <c r="I170" s="29">
        <f>IF(Source!BB82&lt;&gt; 0, Source!BB82, 1)</f>
        <v>7.75</v>
      </c>
      <c r="J170" s="21">
        <f>Source!Q82</f>
        <v>83</v>
      </c>
    </row>
    <row r="171" spans="1:21" ht="14.25" x14ac:dyDescent="0.2">
      <c r="A171" s="26"/>
      <c r="B171" s="27"/>
      <c r="C171" s="27" t="s">
        <v>484</v>
      </c>
      <c r="D171" s="28"/>
      <c r="E171" s="12"/>
      <c r="F171" s="30">
        <f>Source!AN82</f>
        <v>1.62</v>
      </c>
      <c r="G171" s="29" t="str">
        <f>Source!DF82</f>
        <v>)*5</v>
      </c>
      <c r="H171" s="31">
        <f>ROUND(Source!AE82*Source!I82, 2)</f>
        <v>1.22</v>
      </c>
      <c r="I171" s="29">
        <f>IF(Source!BS82&lt;&gt; 0, Source!BS82, 1)</f>
        <v>24.72</v>
      </c>
      <c r="J171" s="31">
        <f>Source!R82</f>
        <v>30.03</v>
      </c>
      <c r="Q171">
        <f>ROUND(Source!AE82*Source!I82, 2)</f>
        <v>1.22</v>
      </c>
    </row>
    <row r="172" spans="1:21" ht="14.25" x14ac:dyDescent="0.2">
      <c r="A172" s="26"/>
      <c r="B172" s="27"/>
      <c r="C172" s="27" t="s">
        <v>493</v>
      </c>
      <c r="D172" s="28"/>
      <c r="E172" s="12"/>
      <c r="F172" s="30">
        <f>Source!AL82</f>
        <v>622</v>
      </c>
      <c r="G172" s="29" t="str">
        <f>Source!DD82</f>
        <v>)*5</v>
      </c>
      <c r="H172" s="21">
        <f>ROUND(Source!AC82*Source!I82, 2)</f>
        <v>466.5</v>
      </c>
      <c r="I172" s="29">
        <f>IF(Source!BC82&lt;&gt; 0, Source!BC82, 1)</f>
        <v>5.39</v>
      </c>
      <c r="J172" s="21">
        <f>Source!P82</f>
        <v>2514.44</v>
      </c>
    </row>
    <row r="173" spans="1:21" ht="28.5" x14ac:dyDescent="0.2">
      <c r="A173" s="26" t="str">
        <f>Source!E84</f>
        <v>18,1</v>
      </c>
      <c r="B173" s="27" t="str">
        <f>Source!F84</f>
        <v>401-0083</v>
      </c>
      <c r="C173" s="27" t="str">
        <f>Source!G84</f>
        <v>Бетон тяжелый, крупность заполнителя 10 мм, класс В7,5 (М100)</v>
      </c>
      <c r="D173" s="28" t="str">
        <f>Source!H84</f>
        <v>м3</v>
      </c>
      <c r="E173" s="12">
        <f>Source!I84</f>
        <v>-0.76500000000000001</v>
      </c>
      <c r="F173" s="30">
        <f>Source!AK84</f>
        <v>600</v>
      </c>
      <c r="G173" s="43" t="s">
        <v>496</v>
      </c>
      <c r="H173" s="21">
        <f>ROUND(Source!AC84*Source!I84, 2)+ROUND(Source!AD84*Source!I84, 2)+ROUND(Source!AF84*Source!I84, 2)</f>
        <v>-459</v>
      </c>
      <c r="I173" s="29">
        <f>IF(Source!BC84&lt;&gt; 0, Source!BC84, 1)</f>
        <v>5.42</v>
      </c>
      <c r="J173" s="21">
        <f>Source!O84</f>
        <v>-2487.7800000000002</v>
      </c>
      <c r="R173">
        <f>ROUND((Source!FX84/100)*((ROUND(Source!AF84*Source!I84, 2)+ROUND(Source!AE84*Source!I84, 2))), 2)</f>
        <v>0</v>
      </c>
      <c r="S173">
        <f>Source!X84</f>
        <v>0</v>
      </c>
      <c r="T173">
        <f>ROUND((Source!FY84/100)*((ROUND(Source!AF84*Source!I84, 2)+ROUND(Source!AE84*Source!I84, 2))), 2)</f>
        <v>0</v>
      </c>
      <c r="U173">
        <f>Source!Y84</f>
        <v>0</v>
      </c>
    </row>
    <row r="174" spans="1:21" ht="14.25" x14ac:dyDescent="0.2">
      <c r="A174" s="26" t="str">
        <f>Source!E86</f>
        <v>18,2</v>
      </c>
      <c r="B174" s="27" t="str">
        <f>Source!F86</f>
        <v>401-0009</v>
      </c>
      <c r="C174" s="27" t="str">
        <f>Source!G86</f>
        <v>Бетон тяжелый, класс В25 (М350)</v>
      </c>
      <c r="D174" s="28" t="str">
        <f>Source!H86</f>
        <v>м3</v>
      </c>
      <c r="E174" s="12">
        <f>Source!I86</f>
        <v>0.76500000000000001</v>
      </c>
      <c r="F174" s="30">
        <f>Source!AK86</f>
        <v>725.69</v>
      </c>
      <c r="G174" s="43" t="s">
        <v>3</v>
      </c>
      <c r="H174" s="21">
        <f>ROUND(Source!AC86*Source!I86, 2)+ROUND(Source!AD86*Source!I86, 2)+ROUND(Source!AF86*Source!I86, 2)</f>
        <v>555.15</v>
      </c>
      <c r="I174" s="29">
        <f>IF(Source!BC86&lt;&gt; 0, Source!BC86, 1)</f>
        <v>5.44</v>
      </c>
      <c r="J174" s="21">
        <f>Source!O86</f>
        <v>3020.03</v>
      </c>
      <c r="R174">
        <f>ROUND((Source!FX86/100)*((ROUND(Source!AF86*Source!I86, 2)+ROUND(Source!AE86*Source!I86, 2))), 2)</f>
        <v>0</v>
      </c>
      <c r="S174">
        <f>Source!X86</f>
        <v>0</v>
      </c>
      <c r="T174">
        <f>ROUND((Source!FY86/100)*((ROUND(Source!AF86*Source!I86, 2)+ROUND(Source!AE86*Source!I86, 2))), 2)</f>
        <v>0</v>
      </c>
      <c r="U174">
        <f>Source!Y86</f>
        <v>0</v>
      </c>
    </row>
    <row r="175" spans="1:21" ht="14.25" x14ac:dyDescent="0.2">
      <c r="A175" s="26"/>
      <c r="B175" s="27"/>
      <c r="C175" s="27" t="str">
        <f>CONCATENATE("НР от ФОТ [к тек. уровню ", Source!FV82, "]")</f>
        <v>НР от ФОТ [к тек. уровню *0,85]</v>
      </c>
      <c r="D175" s="28" t="s">
        <v>485</v>
      </c>
      <c r="E175" s="12">
        <f>Source!BZ82</f>
        <v>105</v>
      </c>
      <c r="F175" s="30"/>
      <c r="G175" s="29"/>
      <c r="H175" s="21">
        <f>SUM(R168:R174)</f>
        <v>10.64</v>
      </c>
      <c r="I175" s="29">
        <f>Source!AT82</f>
        <v>89</v>
      </c>
      <c r="J175" s="21">
        <f>SUM(S168:S174)</f>
        <v>222.76</v>
      </c>
    </row>
    <row r="176" spans="1:21" ht="14.25" x14ac:dyDescent="0.2">
      <c r="A176" s="26"/>
      <c r="B176" s="27"/>
      <c r="C176" s="27" t="str">
        <f>CONCATENATE("СП от ФОТ [к тек. уровню ", Source!FW82, "]")</f>
        <v>СП от ФОТ [к тек. уровню *0,8]</v>
      </c>
      <c r="D176" s="28" t="s">
        <v>485</v>
      </c>
      <c r="E176" s="12">
        <f>Source!CA82</f>
        <v>65</v>
      </c>
      <c r="F176" s="30"/>
      <c r="G176" s="29"/>
      <c r="H176" s="21">
        <f>SUM(T168:T175)</f>
        <v>6.58</v>
      </c>
      <c r="I176" s="29">
        <f>Source!AU82</f>
        <v>52</v>
      </c>
      <c r="J176" s="21">
        <f>SUM(U168:U175)</f>
        <v>130.15</v>
      </c>
    </row>
    <row r="177" spans="1:21" ht="14.25" x14ac:dyDescent="0.2">
      <c r="A177" s="35"/>
      <c r="B177" s="36"/>
      <c r="C177" s="36" t="s">
        <v>490</v>
      </c>
      <c r="D177" s="37" t="s">
        <v>491</v>
      </c>
      <c r="E177" s="38">
        <f>Source!AQ82</f>
        <v>1.43</v>
      </c>
      <c r="F177" s="39"/>
      <c r="G177" s="40" t="str">
        <f>Source!DI82</f>
        <v>)*5</v>
      </c>
      <c r="H177" s="41">
        <f>Source!U82</f>
        <v>1.0724999999999998</v>
      </c>
      <c r="I177" s="40"/>
      <c r="J177" s="41"/>
    </row>
    <row r="178" spans="1:21" ht="15" x14ac:dyDescent="0.25">
      <c r="C178" s="32" t="s">
        <v>486</v>
      </c>
      <c r="G178" s="49">
        <f>ROUND(Source!AC82*Source!I82, 2)+ROUND(Source!AF82*Source!I82, 2)+ROUND(Source!AD82*Source!I82, 2)+SUM(H173:H176)</f>
        <v>599.49</v>
      </c>
      <c r="H178" s="49"/>
      <c r="I178" s="49">
        <f>Source!P82+Source!Q82+Source!S82+SUM(J173:J176)</f>
        <v>3702.8599999999997</v>
      </c>
      <c r="J178" s="49"/>
      <c r="O178" s="33">
        <f>G178</f>
        <v>599.49</v>
      </c>
      <c r="P178" s="33">
        <f>I178</f>
        <v>3702.8599999999997</v>
      </c>
    </row>
    <row r="179" spans="1:21" ht="28.5" x14ac:dyDescent="0.2">
      <c r="A179" s="26" t="str">
        <f>Source!E88</f>
        <v>19</v>
      </c>
      <c r="B179" s="27" t="str">
        <f>Source!F88</f>
        <v>06-01-015-10</v>
      </c>
      <c r="C179" s="27" t="str">
        <f>Source!G88</f>
        <v>Армирование подстилающих слоев и набетонок</v>
      </c>
      <c r="D179" s="28" t="str">
        <f>Source!H88</f>
        <v>1 Т</v>
      </c>
      <c r="E179" s="12">
        <f>Source!I88</f>
        <v>0.20598</v>
      </c>
      <c r="F179" s="30"/>
      <c r="G179" s="29"/>
      <c r="H179" s="21"/>
      <c r="I179" s="29" t="str">
        <f>Source!BO88</f>
        <v>06-01-015-10</v>
      </c>
      <c r="J179" s="21"/>
      <c r="R179">
        <f>ROUND((Source!FX88/100)*((ROUND(Source!AF88*Source!I88, 2)+ROUND(Source!AE88*Source!I88, 2))), 2)</f>
        <v>24.69</v>
      </c>
      <c r="S179">
        <f>Source!X88</f>
        <v>517.29</v>
      </c>
      <c r="T179">
        <f>ROUND((Source!FY88/100)*((ROUND(Source!AF88*Source!I88, 2)+ROUND(Source!AE88*Source!I88, 2))), 2)</f>
        <v>15.28</v>
      </c>
      <c r="U179">
        <f>Source!Y88</f>
        <v>302.24</v>
      </c>
    </row>
    <row r="180" spans="1:21" ht="14.25" x14ac:dyDescent="0.2">
      <c r="A180" s="26"/>
      <c r="B180" s="27"/>
      <c r="C180" s="27" t="s">
        <v>489</v>
      </c>
      <c r="D180" s="28"/>
      <c r="E180" s="12"/>
      <c r="F180" s="30">
        <f>Source!AO88</f>
        <v>111.99</v>
      </c>
      <c r="G180" s="29" t="str">
        <f>Source!DG88</f>
        <v/>
      </c>
      <c r="H180" s="21">
        <f>ROUND(Source!AF88*Source!I88, 2)</f>
        <v>23.07</v>
      </c>
      <c r="I180" s="29">
        <f>IF(Source!BA88&lt;&gt; 0, Source!BA88, 1)</f>
        <v>24.72</v>
      </c>
      <c r="J180" s="21">
        <f>Source!S88</f>
        <v>570.23</v>
      </c>
      <c r="Q180">
        <f>ROUND(Source!AF88*Source!I88, 2)</f>
        <v>23.07</v>
      </c>
    </row>
    <row r="181" spans="1:21" ht="14.25" x14ac:dyDescent="0.2">
      <c r="A181" s="26"/>
      <c r="B181" s="27"/>
      <c r="C181" s="27" t="s">
        <v>483</v>
      </c>
      <c r="D181" s="28"/>
      <c r="E181" s="12"/>
      <c r="F181" s="30">
        <f>Source!AM88</f>
        <v>37.1</v>
      </c>
      <c r="G181" s="29" t="str">
        <f>Source!DE88</f>
        <v/>
      </c>
      <c r="H181" s="21">
        <f>ROUND(Source!AD88*Source!I88, 2)</f>
        <v>7.64</v>
      </c>
      <c r="I181" s="29">
        <f>IF(Source!BB88&lt;&gt; 0, Source!BB88, 1)</f>
        <v>8.18</v>
      </c>
      <c r="J181" s="21">
        <f>Source!Q88</f>
        <v>62.51</v>
      </c>
    </row>
    <row r="182" spans="1:21" ht="14.25" x14ac:dyDescent="0.2">
      <c r="A182" s="26"/>
      <c r="B182" s="27"/>
      <c r="C182" s="27" t="s">
        <v>484</v>
      </c>
      <c r="D182" s="28"/>
      <c r="E182" s="12"/>
      <c r="F182" s="30">
        <f>Source!AN88</f>
        <v>2.16</v>
      </c>
      <c r="G182" s="29" t="str">
        <f>Source!DF88</f>
        <v/>
      </c>
      <c r="H182" s="31">
        <f>ROUND(Source!AE88*Source!I88, 2)</f>
        <v>0.44</v>
      </c>
      <c r="I182" s="29">
        <f>IF(Source!BS88&lt;&gt; 0, Source!BS88, 1)</f>
        <v>24.72</v>
      </c>
      <c r="J182" s="31">
        <f>Source!R88</f>
        <v>11</v>
      </c>
      <c r="Q182">
        <f>ROUND(Source!AE88*Source!I88, 2)</f>
        <v>0.44</v>
      </c>
    </row>
    <row r="183" spans="1:21" ht="14.25" x14ac:dyDescent="0.2">
      <c r="A183" s="26"/>
      <c r="B183" s="27"/>
      <c r="C183" s="27" t="s">
        <v>493</v>
      </c>
      <c r="D183" s="28"/>
      <c r="E183" s="12"/>
      <c r="F183" s="30">
        <f>Source!AL88</f>
        <v>5935.6</v>
      </c>
      <c r="G183" s="29" t="str">
        <f>Source!DD88</f>
        <v/>
      </c>
      <c r="H183" s="21">
        <f>ROUND(Source!AC88*Source!I88, 2)</f>
        <v>1222.6099999999999</v>
      </c>
      <c r="I183" s="29">
        <f>IF(Source!BC88&lt;&gt; 0, Source!BC88, 1)</f>
        <v>4.78</v>
      </c>
      <c r="J183" s="21">
        <f>Source!P88</f>
        <v>5844.1</v>
      </c>
    </row>
    <row r="184" spans="1:21" ht="28.5" x14ac:dyDescent="0.2">
      <c r="A184" s="26" t="str">
        <f>Source!E90</f>
        <v>19,1</v>
      </c>
      <c r="B184" s="27" t="str">
        <f>Source!F90</f>
        <v>204-0100</v>
      </c>
      <c r="C184" s="27" t="str">
        <f>Source!G90</f>
        <v>Горячекатаная арматурная сталь класса А-I, А-II, А-III</v>
      </c>
      <c r="D184" s="28" t="str">
        <f>Source!H90</f>
        <v>т</v>
      </c>
      <c r="E184" s="12">
        <f>Source!I90</f>
        <v>-0.20598</v>
      </c>
      <c r="F184" s="30">
        <f>Source!AK90</f>
        <v>5650</v>
      </c>
      <c r="G184" s="43" t="s">
        <v>3</v>
      </c>
      <c r="H184" s="21">
        <f>ROUND(Source!AC90*Source!I90, 2)+ROUND(Source!AD90*Source!I90, 2)+ROUND(Source!AF90*Source!I90, 2)</f>
        <v>-1163.79</v>
      </c>
      <c r="I184" s="29">
        <f>IF(Source!BC90&lt;&gt; 0, Source!BC90, 1)</f>
        <v>4.82</v>
      </c>
      <c r="J184" s="21">
        <f>Source!O90</f>
        <v>-5609.45</v>
      </c>
      <c r="R184">
        <f>ROUND((Source!FX90/100)*((ROUND(Source!AF90*Source!I90, 2)+ROUND(Source!AE90*Source!I90, 2))), 2)</f>
        <v>0</v>
      </c>
      <c r="S184">
        <f>Source!X90</f>
        <v>0</v>
      </c>
      <c r="T184">
        <f>ROUND((Source!FY90/100)*((ROUND(Source!AF90*Source!I90, 2)+ROUND(Source!AE90*Source!I90, 2))), 2)</f>
        <v>0</v>
      </c>
      <c r="U184">
        <f>Source!Y90</f>
        <v>0</v>
      </c>
    </row>
    <row r="185" spans="1:21" ht="42.75" x14ac:dyDescent="0.2">
      <c r="A185" s="26" t="str">
        <f>Source!E92</f>
        <v>19,2</v>
      </c>
      <c r="B185" s="27" t="str">
        <f>Source!F92</f>
        <v>204-0020</v>
      </c>
      <c r="C185" s="27" t="str">
        <f>Source!G92</f>
        <v>Горячекатаная арматурная сталь периодического профиля класса А-III, диаметром 8 мм</v>
      </c>
      <c r="D185" s="28" t="str">
        <f>Source!H92</f>
        <v>т</v>
      </c>
      <c r="E185" s="12">
        <f>Source!I92</f>
        <v>8.2580000000000001E-2</v>
      </c>
      <c r="F185" s="30">
        <f>Source!AK92</f>
        <v>8102.64</v>
      </c>
      <c r="G185" s="43" t="s">
        <v>3</v>
      </c>
      <c r="H185" s="21">
        <f>ROUND(Source!AC92*Source!I92, 2)+ROUND(Source!AD92*Source!I92, 2)+ROUND(Source!AF92*Source!I92, 2)</f>
        <v>669.12</v>
      </c>
      <c r="I185" s="29">
        <f>IF(Source!BC92&lt;&gt; 0, Source!BC92, 1)</f>
        <v>3.6</v>
      </c>
      <c r="J185" s="21">
        <f>Source!O92</f>
        <v>2408.8200000000002</v>
      </c>
      <c r="R185">
        <f>ROUND((Source!FX92/100)*((ROUND(Source!AF92*Source!I92, 2)+ROUND(Source!AE92*Source!I92, 2))), 2)</f>
        <v>0</v>
      </c>
      <c r="S185">
        <f>Source!X92</f>
        <v>0</v>
      </c>
      <c r="T185">
        <f>ROUND((Source!FY92/100)*((ROUND(Source!AF92*Source!I92, 2)+ROUND(Source!AE92*Source!I92, 2))), 2)</f>
        <v>0</v>
      </c>
      <c r="U185">
        <f>Source!Y92</f>
        <v>0</v>
      </c>
    </row>
    <row r="186" spans="1:21" ht="42.75" x14ac:dyDescent="0.2">
      <c r="A186" s="26" t="str">
        <f>Source!E94</f>
        <v>19,3</v>
      </c>
      <c r="B186" s="27" t="str">
        <f>Source!F94</f>
        <v>204-0021</v>
      </c>
      <c r="C186" s="27" t="str">
        <f>Source!G94</f>
        <v>Горячекатаная арматурная сталь периодического профиля класса А-III, диаметром 10 мм</v>
      </c>
      <c r="D186" s="28" t="str">
        <f>Source!H94</f>
        <v>т</v>
      </c>
      <c r="E186" s="12">
        <f>Source!I94</f>
        <v>0.1234</v>
      </c>
      <c r="F186" s="30">
        <f>Source!AK94</f>
        <v>8014.15</v>
      </c>
      <c r="G186" s="43" t="s">
        <v>3</v>
      </c>
      <c r="H186" s="21">
        <f>ROUND(Source!AC94*Source!I94, 2)+ROUND(Source!AD94*Source!I94, 2)+ROUND(Source!AF94*Source!I94, 2)</f>
        <v>988.95</v>
      </c>
      <c r="I186" s="29">
        <f>IF(Source!BC94&lt;&gt; 0, Source!BC94, 1)</f>
        <v>3.75</v>
      </c>
      <c r="J186" s="21">
        <f>Source!O94</f>
        <v>3708.55</v>
      </c>
      <c r="R186">
        <f>ROUND((Source!FX94/100)*((ROUND(Source!AF94*Source!I94, 2)+ROUND(Source!AE94*Source!I94, 2))), 2)</f>
        <v>0</v>
      </c>
      <c r="S186">
        <f>Source!X94</f>
        <v>0</v>
      </c>
      <c r="T186">
        <f>ROUND((Source!FY94/100)*((ROUND(Source!AF94*Source!I94, 2)+ROUND(Source!AE94*Source!I94, 2))), 2)</f>
        <v>0</v>
      </c>
      <c r="U186">
        <f>Source!Y94</f>
        <v>0</v>
      </c>
    </row>
    <row r="187" spans="1:21" ht="14.25" x14ac:dyDescent="0.2">
      <c r="A187" s="26"/>
      <c r="B187" s="27"/>
      <c r="C187" s="27" t="str">
        <f>CONCATENATE("НР от ФОТ [к тек. уровню ", Source!FV88, "]")</f>
        <v>НР от ФОТ [к тек. уровню *0,85]</v>
      </c>
      <c r="D187" s="28" t="s">
        <v>485</v>
      </c>
      <c r="E187" s="12">
        <f>Source!BZ88</f>
        <v>105</v>
      </c>
      <c r="F187" s="30"/>
      <c r="G187" s="29"/>
      <c r="H187" s="21">
        <f>SUM(R179:R186)</f>
        <v>24.69</v>
      </c>
      <c r="I187" s="29">
        <f>Source!AT88</f>
        <v>89</v>
      </c>
      <c r="J187" s="21">
        <f>SUM(S179:S186)</f>
        <v>517.29</v>
      </c>
    </row>
    <row r="188" spans="1:21" ht="14.25" x14ac:dyDescent="0.2">
      <c r="A188" s="26"/>
      <c r="B188" s="27"/>
      <c r="C188" s="27" t="str">
        <f>CONCATENATE("СП от ФОТ [к тек. уровню ", Source!FW88, "]")</f>
        <v>СП от ФОТ [к тек. уровню *0,8]</v>
      </c>
      <c r="D188" s="28" t="s">
        <v>485</v>
      </c>
      <c r="E188" s="12">
        <f>Source!CA88</f>
        <v>65</v>
      </c>
      <c r="F188" s="30"/>
      <c r="G188" s="29"/>
      <c r="H188" s="21">
        <f>SUM(T179:T187)</f>
        <v>15.28</v>
      </c>
      <c r="I188" s="29">
        <f>Source!AU88</f>
        <v>52</v>
      </c>
      <c r="J188" s="21">
        <f>SUM(U179:U187)</f>
        <v>302.24</v>
      </c>
    </row>
    <row r="189" spans="1:21" ht="14.25" x14ac:dyDescent="0.2">
      <c r="A189" s="35"/>
      <c r="B189" s="36"/>
      <c r="C189" s="36" t="s">
        <v>490</v>
      </c>
      <c r="D189" s="37" t="s">
        <v>491</v>
      </c>
      <c r="E189" s="38">
        <f>Source!AQ88</f>
        <v>12.64</v>
      </c>
      <c r="F189" s="39"/>
      <c r="G189" s="40" t="str">
        <f>Source!DI88</f>
        <v/>
      </c>
      <c r="H189" s="41">
        <f>Source!U88</f>
        <v>2.6035872000000002</v>
      </c>
      <c r="I189" s="40"/>
      <c r="J189" s="41"/>
    </row>
    <row r="190" spans="1:21" ht="15" x14ac:dyDescent="0.25">
      <c r="C190" s="32" t="s">
        <v>486</v>
      </c>
      <c r="G190" s="49">
        <f>ROUND(Source!AC88*Source!I88, 2)+ROUND(Source!AF88*Source!I88, 2)+ROUND(Source!AD88*Source!I88, 2)+SUM(H184:H188)</f>
        <v>1787.5700000000002</v>
      </c>
      <c r="H190" s="49"/>
      <c r="I190" s="49">
        <f>Source!P88+Source!Q88+Source!S88+SUM(J184:J188)</f>
        <v>7804.2900000000009</v>
      </c>
      <c r="J190" s="49"/>
      <c r="O190" s="33">
        <f>G190</f>
        <v>1787.5700000000002</v>
      </c>
      <c r="P190" s="33">
        <f>I190</f>
        <v>7804.2900000000009</v>
      </c>
    </row>
    <row r="191" spans="1:21" ht="71.25" x14ac:dyDescent="0.2">
      <c r="A191" s="26" t="str">
        <f>Source!E96</f>
        <v>20</v>
      </c>
      <c r="B191" s="27" t="str">
        <f>Source!F96</f>
        <v>07-05-016-3</v>
      </c>
      <c r="C191" s="27" t="str">
        <f>Source!G96</f>
        <v>Устройство металлических ограждений с поручнями из поливинилхлорида (применительно устройство металлических ограждений с поручнями из нержавеющей стали)</v>
      </c>
      <c r="D191" s="28" t="str">
        <f>Source!H96</f>
        <v>100 м ограждения</v>
      </c>
      <c r="E191" s="12">
        <f>Source!I96</f>
        <v>8.5999999999999993E-2</v>
      </c>
      <c r="F191" s="30"/>
      <c r="G191" s="29"/>
      <c r="H191" s="21"/>
      <c r="I191" s="29" t="str">
        <f>Source!BO96</f>
        <v>07-05-016-3</v>
      </c>
      <c r="J191" s="21"/>
      <c r="R191">
        <f>ROUND((Source!FX96/100)*((ROUND(Source!AF96*Source!I96, 2)+ROUND(Source!AE96*Source!I96, 2))), 2)</f>
        <v>79.45</v>
      </c>
      <c r="S191">
        <f>Source!X96</f>
        <v>1672.36</v>
      </c>
      <c r="T191">
        <f>ROUND((Source!FY96/100)*((ROUND(Source!AF96*Source!I96, 2)+ROUND(Source!AE96*Source!I96, 2))), 2)</f>
        <v>51.26</v>
      </c>
      <c r="U191">
        <f>Source!Y96</f>
        <v>1013.55</v>
      </c>
    </row>
    <row r="192" spans="1:21" ht="14.25" x14ac:dyDescent="0.2">
      <c r="A192" s="26"/>
      <c r="B192" s="27"/>
      <c r="C192" s="27" t="s">
        <v>489</v>
      </c>
      <c r="D192" s="28"/>
      <c r="E192" s="12"/>
      <c r="F192" s="30">
        <f>Source!AO96</f>
        <v>590.41</v>
      </c>
      <c r="G192" s="29" t="str">
        <f>Source!DG96</f>
        <v/>
      </c>
      <c r="H192" s="21">
        <f>ROUND(Source!AF96*Source!I96, 2)</f>
        <v>50.78</v>
      </c>
      <c r="I192" s="29">
        <f>IF(Source!BA96&lt;&gt; 0, Source!BA96, 1)</f>
        <v>24.72</v>
      </c>
      <c r="J192" s="21">
        <f>Source!S96</f>
        <v>1255.1600000000001</v>
      </c>
      <c r="Q192">
        <f>ROUND(Source!AF96*Source!I96, 2)</f>
        <v>50.78</v>
      </c>
    </row>
    <row r="193" spans="1:21" ht="14.25" x14ac:dyDescent="0.2">
      <c r="A193" s="26"/>
      <c r="B193" s="27"/>
      <c r="C193" s="27" t="s">
        <v>483</v>
      </c>
      <c r="D193" s="28"/>
      <c r="E193" s="12"/>
      <c r="F193" s="30">
        <f>Source!AM96</f>
        <v>269.88</v>
      </c>
      <c r="G193" s="29" t="str">
        <f>Source!DE96</f>
        <v/>
      </c>
      <c r="H193" s="21">
        <f>ROUND(Source!AD96*Source!I96, 2)</f>
        <v>23.21</v>
      </c>
      <c r="I193" s="29">
        <f>IF(Source!BB96&lt;&gt; 0, Source!BB96, 1)</f>
        <v>8.68</v>
      </c>
      <c r="J193" s="21">
        <f>Source!Q96</f>
        <v>201.46</v>
      </c>
    </row>
    <row r="194" spans="1:21" ht="14.25" x14ac:dyDescent="0.2">
      <c r="A194" s="26"/>
      <c r="B194" s="27"/>
      <c r="C194" s="27" t="s">
        <v>484</v>
      </c>
      <c r="D194" s="28"/>
      <c r="E194" s="12"/>
      <c r="F194" s="30">
        <f>Source!AN96</f>
        <v>5.54</v>
      </c>
      <c r="G194" s="29" t="str">
        <f>Source!DF96</f>
        <v/>
      </c>
      <c r="H194" s="31">
        <f>ROUND(Source!AE96*Source!I96, 2)</f>
        <v>0.48</v>
      </c>
      <c r="I194" s="29">
        <f>IF(Source!BS96&lt;&gt; 0, Source!BS96, 1)</f>
        <v>24.72</v>
      </c>
      <c r="J194" s="31">
        <f>Source!R96</f>
        <v>11.78</v>
      </c>
      <c r="Q194">
        <f>ROUND(Source!AE96*Source!I96, 2)</f>
        <v>0.48</v>
      </c>
    </row>
    <row r="195" spans="1:21" ht="14.25" x14ac:dyDescent="0.2">
      <c r="A195" s="26"/>
      <c r="B195" s="27"/>
      <c r="C195" s="27" t="s">
        <v>493</v>
      </c>
      <c r="D195" s="28"/>
      <c r="E195" s="12"/>
      <c r="F195" s="30">
        <f>Source!AL96</f>
        <v>17984.91</v>
      </c>
      <c r="G195" s="29" t="str">
        <f>Source!DD96</f>
        <v/>
      </c>
      <c r="H195" s="21">
        <f>ROUND(Source!AC96*Source!I96, 2)</f>
        <v>1546.7</v>
      </c>
      <c r="I195" s="29">
        <f>IF(Source!BC96&lt;&gt; 0, Source!BC96, 1)</f>
        <v>7.76</v>
      </c>
      <c r="J195" s="21">
        <f>Source!P96</f>
        <v>12002.41</v>
      </c>
    </row>
    <row r="196" spans="1:21" ht="14.25" x14ac:dyDescent="0.2">
      <c r="A196" s="26" t="str">
        <f>Source!E98</f>
        <v>20,1</v>
      </c>
      <c r="B196" s="27" t="str">
        <f>Source!F98</f>
        <v>101-0825</v>
      </c>
      <c r="C196" s="27" t="str">
        <f>Source!G98</f>
        <v>Поручень поливинилхлоридный</v>
      </c>
      <c r="D196" s="28" t="str">
        <f>Source!H98</f>
        <v>м</v>
      </c>
      <c r="E196" s="12">
        <f>Source!I98</f>
        <v>-8.7720000000000002</v>
      </c>
      <c r="F196" s="30">
        <f>Source!AK98</f>
        <v>18.899999999999999</v>
      </c>
      <c r="G196" s="43" t="s">
        <v>3</v>
      </c>
      <c r="H196" s="21">
        <f>ROUND(Source!AC98*Source!I98, 2)+ROUND(Source!AD98*Source!I98, 2)+ROUND(Source!AF98*Source!I98, 2)</f>
        <v>-165.79</v>
      </c>
      <c r="I196" s="29">
        <f>IF(Source!BC98&lt;&gt; 0, Source!BC98, 1)</f>
        <v>2.5099999999999998</v>
      </c>
      <c r="J196" s="21">
        <f>Source!O98</f>
        <v>-416.13</v>
      </c>
      <c r="R196">
        <f>ROUND((Source!FX98/100)*((ROUND(Source!AF98*Source!I98, 2)+ROUND(Source!AE98*Source!I98, 2))), 2)</f>
        <v>0</v>
      </c>
      <c r="S196">
        <f>Source!X98</f>
        <v>0</v>
      </c>
      <c r="T196">
        <f>ROUND((Source!FY98/100)*((ROUND(Source!AF98*Source!I98, 2)+ROUND(Source!AE98*Source!I98, 2))), 2)</f>
        <v>0</v>
      </c>
      <c r="U196">
        <f>Source!Y98</f>
        <v>0</v>
      </c>
    </row>
    <row r="197" spans="1:21" ht="42.75" x14ac:dyDescent="0.2">
      <c r="A197" s="26" t="str">
        <f>Source!E100</f>
        <v>20,2</v>
      </c>
      <c r="B197" s="27" t="str">
        <f>Source!F100</f>
        <v>201-0650</v>
      </c>
      <c r="C197" s="27" t="str">
        <f>Source!G100</f>
        <v>Ограждения лестничных проемов, лестничные марши, пожарные лестницы</v>
      </c>
      <c r="D197" s="28" t="str">
        <f>Source!H100</f>
        <v>т</v>
      </c>
      <c r="E197" s="12">
        <f>Source!I100</f>
        <v>-0.17974000000000001</v>
      </c>
      <c r="F197" s="30">
        <f>Source!AK100</f>
        <v>7571</v>
      </c>
      <c r="G197" s="43" t="s">
        <v>3</v>
      </c>
      <c r="H197" s="21">
        <f>ROUND(Source!AC100*Source!I100, 2)+ROUND(Source!AD100*Source!I100, 2)+ROUND(Source!AF100*Source!I100, 2)</f>
        <v>-1360.81</v>
      </c>
      <c r="I197" s="29">
        <f>IF(Source!BC100&lt;&gt; 0, Source!BC100, 1)</f>
        <v>8.3699999999999992</v>
      </c>
      <c r="J197" s="21">
        <f>Source!O100</f>
        <v>-11389.99</v>
      </c>
      <c r="R197">
        <f>ROUND((Source!FX100/100)*((ROUND(Source!AF100*Source!I100, 2)+ROUND(Source!AE100*Source!I100, 2))), 2)</f>
        <v>0</v>
      </c>
      <c r="S197">
        <f>Source!X100</f>
        <v>0</v>
      </c>
      <c r="T197">
        <f>ROUND((Source!FY100/100)*((ROUND(Source!AF100*Source!I100, 2)+ROUND(Source!AE100*Source!I100, 2))), 2)</f>
        <v>0</v>
      </c>
      <c r="U197">
        <f>Source!Y100</f>
        <v>0</v>
      </c>
    </row>
    <row r="198" spans="1:21" ht="39.75" x14ac:dyDescent="0.2">
      <c r="A198" s="26" t="str">
        <f>Source!E102</f>
        <v>20,3</v>
      </c>
      <c r="B198" s="27" t="str">
        <f>Source!F102</f>
        <v>КА п.2</v>
      </c>
      <c r="C198" s="27" t="s">
        <v>497</v>
      </c>
      <c r="D198" s="28" t="str">
        <f>Source!H102</f>
        <v>М.П</v>
      </c>
      <c r="E198" s="12">
        <f>Source!I102</f>
        <v>8.6</v>
      </c>
      <c r="F198" s="30">
        <f>Source!AK102</f>
        <v>510.96</v>
      </c>
      <c r="G198" s="43" t="s">
        <v>3</v>
      </c>
      <c r="H198" s="21">
        <f>ROUND(Source!AC102*Source!I102, 2)+ROUND(Source!AD102*Source!I102, 2)+ROUND(Source!AF102*Source!I102, 2)</f>
        <v>4394.26</v>
      </c>
      <c r="I198" s="29">
        <f>IF(Source!BC102&lt;&gt; 0, Source!BC102, 1)</f>
        <v>6.97</v>
      </c>
      <c r="J198" s="21">
        <f>Source!O102</f>
        <v>30627.96</v>
      </c>
      <c r="R198">
        <f>ROUND((Source!FX102/100)*((ROUND(Source!AF102*Source!I102, 2)+ROUND(Source!AE102*Source!I102, 2))), 2)</f>
        <v>0</v>
      </c>
      <c r="S198">
        <f>Source!X102</f>
        <v>0</v>
      </c>
      <c r="T198">
        <f>ROUND((Source!FY102/100)*((ROUND(Source!AF102*Source!I102, 2)+ROUND(Source!AE102*Source!I102, 2))), 2)</f>
        <v>0</v>
      </c>
      <c r="U198">
        <f>Source!Y102</f>
        <v>0</v>
      </c>
    </row>
    <row r="199" spans="1:21" ht="14.25" x14ac:dyDescent="0.2">
      <c r="A199" s="26"/>
      <c r="B199" s="27"/>
      <c r="C199" s="27" t="str">
        <f>CONCATENATE("НР от ФОТ [к тек. уровню ", Source!FV96, "]")</f>
        <v>НР от ФОТ [к тек. уровню *0,85]</v>
      </c>
      <c r="D199" s="28" t="s">
        <v>485</v>
      </c>
      <c r="E199" s="12">
        <f>Source!BZ96</f>
        <v>155</v>
      </c>
      <c r="F199" s="30"/>
      <c r="G199" s="29"/>
      <c r="H199" s="21">
        <f>SUM(R191:R198)</f>
        <v>79.45</v>
      </c>
      <c r="I199" s="29">
        <f>Source!AT96</f>
        <v>132</v>
      </c>
      <c r="J199" s="21">
        <f>SUM(S191:S198)</f>
        <v>1672.36</v>
      </c>
    </row>
    <row r="200" spans="1:21" ht="14.25" x14ac:dyDescent="0.2">
      <c r="A200" s="26"/>
      <c r="B200" s="27"/>
      <c r="C200" s="27" t="str">
        <f>CONCATENATE("СП от ФОТ [к тек. уровню ", Source!FW96, "]")</f>
        <v>СП от ФОТ [к тек. уровню *0,8]</v>
      </c>
      <c r="D200" s="28" t="s">
        <v>485</v>
      </c>
      <c r="E200" s="12">
        <f>Source!CA96</f>
        <v>100</v>
      </c>
      <c r="F200" s="30"/>
      <c r="G200" s="29"/>
      <c r="H200" s="21">
        <f>SUM(T191:T199)</f>
        <v>51.26</v>
      </c>
      <c r="I200" s="29">
        <f>Source!AU96</f>
        <v>80</v>
      </c>
      <c r="J200" s="21">
        <f>SUM(U191:U199)</f>
        <v>1013.55</v>
      </c>
    </row>
    <row r="201" spans="1:21" ht="14.25" x14ac:dyDescent="0.2">
      <c r="A201" s="35"/>
      <c r="B201" s="36"/>
      <c r="C201" s="36" t="s">
        <v>490</v>
      </c>
      <c r="D201" s="37" t="s">
        <v>491</v>
      </c>
      <c r="E201" s="38">
        <f>Source!AQ96</f>
        <v>62.81</v>
      </c>
      <c r="F201" s="39"/>
      <c r="G201" s="40" t="str">
        <f>Source!DI96</f>
        <v/>
      </c>
      <c r="H201" s="41">
        <f>Source!U96</f>
        <v>5.4016599999999997</v>
      </c>
      <c r="I201" s="40"/>
      <c r="J201" s="41"/>
    </row>
    <row r="202" spans="1:21" ht="15" x14ac:dyDescent="0.25">
      <c r="C202" s="32" t="s">
        <v>486</v>
      </c>
      <c r="G202" s="49">
        <f>ROUND(Source!AC96*Source!I96, 2)+ROUND(Source!AF96*Source!I96, 2)+ROUND(Source!AD96*Source!I96, 2)+SUM(H196:H200)</f>
        <v>4619.0600000000004</v>
      </c>
      <c r="H202" s="49"/>
      <c r="I202" s="49">
        <f>Source!P96+Source!Q96+Source!S96+SUM(J196:J200)</f>
        <v>34966.78</v>
      </c>
      <c r="J202" s="49"/>
      <c r="O202" s="33">
        <f>G202</f>
        <v>4619.0600000000004</v>
      </c>
      <c r="P202" s="33">
        <f>I202</f>
        <v>34966.78</v>
      </c>
    </row>
    <row r="203" spans="1:21" ht="57" x14ac:dyDescent="0.2">
      <c r="A203" s="26" t="str">
        <f>Source!E104</f>
        <v>21</v>
      </c>
      <c r="B203" s="27" t="str">
        <f>Source!F104</f>
        <v>47-01-046-4</v>
      </c>
      <c r="C203" s="27" t="str">
        <f>Source!G104</f>
        <v>Подготовка почвы для устройства партерного и обыкновенного газона с внесением растительной земли слоем 15 см вручную</v>
      </c>
      <c r="D203" s="28" t="str">
        <f>Source!H104</f>
        <v>100 м2</v>
      </c>
      <c r="E203" s="12">
        <f>Source!I104</f>
        <v>4.4999999999999998E-2</v>
      </c>
      <c r="F203" s="30"/>
      <c r="G203" s="29"/>
      <c r="H203" s="21"/>
      <c r="I203" s="29" t="str">
        <f>Source!BO104</f>
        <v>47-01-046-4</v>
      </c>
      <c r="J203" s="21"/>
      <c r="R203">
        <f>ROUND((Source!FX104/100)*((ROUND(Source!AF104*Source!I104, 2)+ROUND(Source!AE104*Source!I104, 2))), 2)</f>
        <v>16.43</v>
      </c>
      <c r="S203">
        <f>Source!X104</f>
        <v>346.23</v>
      </c>
      <c r="T203">
        <f>ROUND((Source!FY104/100)*((ROUND(Source!AF104*Source!I104, 2)+ROUND(Source!AE104*Source!I104, 2))), 2)</f>
        <v>12.86</v>
      </c>
      <c r="U203">
        <f>Source!Y104</f>
        <v>254.38</v>
      </c>
    </row>
    <row r="204" spans="1:21" ht="14.25" x14ac:dyDescent="0.2">
      <c r="A204" s="26"/>
      <c r="B204" s="27"/>
      <c r="C204" s="27" t="s">
        <v>489</v>
      </c>
      <c r="D204" s="28"/>
      <c r="E204" s="12"/>
      <c r="F204" s="30">
        <f>Source!AO104</f>
        <v>317.60000000000002</v>
      </c>
      <c r="G204" s="29" t="str">
        <f>Source!DG104</f>
        <v/>
      </c>
      <c r="H204" s="21">
        <f>ROUND(Source!AF104*Source!I104, 2)</f>
        <v>14.29</v>
      </c>
      <c r="I204" s="29">
        <f>IF(Source!BA104&lt;&gt; 0, Source!BA104, 1)</f>
        <v>24.72</v>
      </c>
      <c r="J204" s="21">
        <f>Source!S104</f>
        <v>353.3</v>
      </c>
      <c r="Q204">
        <f>ROUND(Source!AF104*Source!I104, 2)</f>
        <v>14.29</v>
      </c>
    </row>
    <row r="205" spans="1:21" ht="14.25" x14ac:dyDescent="0.2">
      <c r="A205" s="26"/>
      <c r="B205" s="27"/>
      <c r="C205" s="27" t="s">
        <v>493</v>
      </c>
      <c r="D205" s="28"/>
      <c r="E205" s="12"/>
      <c r="F205" s="30">
        <f>Source!AL104</f>
        <v>1978.5</v>
      </c>
      <c r="G205" s="29" t="str">
        <f>Source!DD104</f>
        <v/>
      </c>
      <c r="H205" s="21">
        <f>ROUND(Source!AC104*Source!I104, 2)</f>
        <v>89.03</v>
      </c>
      <c r="I205" s="29">
        <f>IF(Source!BC104&lt;&gt; 0, Source!BC104, 1)</f>
        <v>5.08</v>
      </c>
      <c r="J205" s="21">
        <f>Source!P104</f>
        <v>452.29</v>
      </c>
    </row>
    <row r="206" spans="1:21" ht="14.25" x14ac:dyDescent="0.2">
      <c r="A206" s="26"/>
      <c r="B206" s="27"/>
      <c r="C206" s="27" t="str">
        <f>CONCATENATE("НР от ФОТ [к тек. уровню ", Source!FV104, "]")</f>
        <v>НР от ФОТ [к тек. уровню *0,85]</v>
      </c>
      <c r="D206" s="28" t="s">
        <v>485</v>
      </c>
      <c r="E206" s="12">
        <f>Source!BZ104</f>
        <v>115</v>
      </c>
      <c r="F206" s="30"/>
      <c r="G206" s="29"/>
      <c r="H206" s="21">
        <f>SUM(R203:R205)</f>
        <v>16.43</v>
      </c>
      <c r="I206" s="29">
        <f>Source!AT104</f>
        <v>98</v>
      </c>
      <c r="J206" s="21">
        <f>SUM(S203:S205)</f>
        <v>346.23</v>
      </c>
    </row>
    <row r="207" spans="1:21" ht="14.25" x14ac:dyDescent="0.2">
      <c r="A207" s="26"/>
      <c r="B207" s="27"/>
      <c r="C207" s="27" t="str">
        <f>CONCATENATE("СП от ФОТ [к тек. уровню ", Source!FW104, "]")</f>
        <v>СП от ФОТ [к тек. уровню *0,8]</v>
      </c>
      <c r="D207" s="28" t="s">
        <v>485</v>
      </c>
      <c r="E207" s="12">
        <f>Source!CA104</f>
        <v>90</v>
      </c>
      <c r="F207" s="30"/>
      <c r="G207" s="29"/>
      <c r="H207" s="21">
        <f>SUM(T203:T206)</f>
        <v>12.86</v>
      </c>
      <c r="I207" s="29">
        <f>Source!AU104</f>
        <v>72</v>
      </c>
      <c r="J207" s="21">
        <f>SUM(U203:U206)</f>
        <v>254.38</v>
      </c>
    </row>
    <row r="208" spans="1:21" ht="14.25" x14ac:dyDescent="0.2">
      <c r="A208" s="35"/>
      <c r="B208" s="36"/>
      <c r="C208" s="36" t="s">
        <v>490</v>
      </c>
      <c r="D208" s="37" t="s">
        <v>491</v>
      </c>
      <c r="E208" s="38">
        <f>Source!AQ104</f>
        <v>40</v>
      </c>
      <c r="F208" s="39"/>
      <c r="G208" s="40" t="str">
        <f>Source!DI104</f>
        <v/>
      </c>
      <c r="H208" s="41">
        <f>Source!U104</f>
        <v>1.7999999999999998</v>
      </c>
      <c r="I208" s="40"/>
      <c r="J208" s="41"/>
    </row>
    <row r="209" spans="1:21" ht="15" x14ac:dyDescent="0.25">
      <c r="C209" s="32" t="s">
        <v>486</v>
      </c>
      <c r="G209" s="49">
        <f>ROUND(Source!AC104*Source!I104, 2)+ROUND(Source!AF104*Source!I104, 2)+ROUND(Source!AD104*Source!I104, 2)+SUM(H206:H207)</f>
        <v>132.60999999999999</v>
      </c>
      <c r="H209" s="49"/>
      <c r="I209" s="49">
        <f>Source!P104+Source!Q104+Source!S104+SUM(J206:J207)</f>
        <v>1406.2</v>
      </c>
      <c r="J209" s="49"/>
      <c r="O209" s="33">
        <f>G209</f>
        <v>132.60999999999999</v>
      </c>
      <c r="P209" s="33">
        <f>I209</f>
        <v>1406.2</v>
      </c>
    </row>
    <row r="210" spans="1:21" ht="57" x14ac:dyDescent="0.2">
      <c r="A210" s="26" t="str">
        <f>Source!E106</f>
        <v>22</v>
      </c>
      <c r="B210" s="27" t="str">
        <f>Source!F106</f>
        <v>47-01-046-5</v>
      </c>
      <c r="C210" s="27" t="str">
        <f>Source!G106</f>
        <v>На каждые 5 см изменения толщины слоя добавлять или исключать к расценкам с 47-01-046-01 по 47-01-046-04</v>
      </c>
      <c r="D210" s="28" t="str">
        <f>Source!H106</f>
        <v>100 м2</v>
      </c>
      <c r="E210" s="12">
        <f>Source!I106</f>
        <v>4.4999999999999998E-2</v>
      </c>
      <c r="F210" s="30"/>
      <c r="G210" s="29"/>
      <c r="H210" s="21"/>
      <c r="I210" s="29" t="str">
        <f>Source!BO106</f>
        <v>47-01-046-5</v>
      </c>
      <c r="J210" s="21"/>
      <c r="R210">
        <f>ROUND((Source!FX106/100)*((ROUND(Source!AF106*Source!I106, 2)+ROUND(Source!AE106*Source!I106, 2))), 2)</f>
        <v>6.74</v>
      </c>
      <c r="S210">
        <f>Source!X106</f>
        <v>142.03</v>
      </c>
      <c r="T210">
        <f>ROUND((Source!FY106/100)*((ROUND(Source!AF106*Source!I106, 2)+ROUND(Source!AE106*Source!I106, 2))), 2)</f>
        <v>5.27</v>
      </c>
      <c r="U210">
        <f>Source!Y106</f>
        <v>104.35</v>
      </c>
    </row>
    <row r="211" spans="1:21" ht="14.25" x14ac:dyDescent="0.2">
      <c r="A211" s="26"/>
      <c r="B211" s="27"/>
      <c r="C211" s="27" t="s">
        <v>489</v>
      </c>
      <c r="D211" s="28"/>
      <c r="E211" s="12"/>
      <c r="F211" s="30">
        <f>Source!AO106</f>
        <v>43.43</v>
      </c>
      <c r="G211" s="29" t="str">
        <f>Source!DG106</f>
        <v>)*3</v>
      </c>
      <c r="H211" s="21">
        <f>ROUND(Source!AF106*Source!I106, 2)</f>
        <v>5.86</v>
      </c>
      <c r="I211" s="29">
        <f>IF(Source!BA106&lt;&gt; 0, Source!BA106, 1)</f>
        <v>24.72</v>
      </c>
      <c r="J211" s="21">
        <f>Source!S106</f>
        <v>144.93</v>
      </c>
      <c r="Q211">
        <f>ROUND(Source!AF106*Source!I106, 2)</f>
        <v>5.86</v>
      </c>
    </row>
    <row r="212" spans="1:21" ht="14.25" x14ac:dyDescent="0.2">
      <c r="A212" s="26"/>
      <c r="B212" s="27"/>
      <c r="C212" s="27" t="s">
        <v>493</v>
      </c>
      <c r="D212" s="28"/>
      <c r="E212" s="12"/>
      <c r="F212" s="30">
        <f>Source!AL106</f>
        <v>659.5</v>
      </c>
      <c r="G212" s="29" t="str">
        <f>Source!DD106</f>
        <v>)*3</v>
      </c>
      <c r="H212" s="21">
        <f>ROUND(Source!AC106*Source!I106, 2)</f>
        <v>89.03</v>
      </c>
      <c r="I212" s="29">
        <f>IF(Source!BC106&lt;&gt; 0, Source!BC106, 1)</f>
        <v>5.08</v>
      </c>
      <c r="J212" s="21">
        <f>Source!P106</f>
        <v>452.29</v>
      </c>
    </row>
    <row r="213" spans="1:21" ht="14.25" x14ac:dyDescent="0.2">
      <c r="A213" s="26"/>
      <c r="B213" s="27"/>
      <c r="C213" s="27" t="str">
        <f>CONCATENATE("НР от ФОТ [к тек. уровню ", Source!FV106, "]")</f>
        <v>НР от ФОТ [к тек. уровню *0,85]</v>
      </c>
      <c r="D213" s="28" t="s">
        <v>485</v>
      </c>
      <c r="E213" s="12">
        <f>Source!BZ106</f>
        <v>115</v>
      </c>
      <c r="F213" s="30"/>
      <c r="G213" s="29"/>
      <c r="H213" s="21">
        <f>SUM(R210:R212)</f>
        <v>6.74</v>
      </c>
      <c r="I213" s="29">
        <f>Source!AT106</f>
        <v>98</v>
      </c>
      <c r="J213" s="21">
        <f>SUM(S210:S212)</f>
        <v>142.03</v>
      </c>
    </row>
    <row r="214" spans="1:21" ht="14.25" x14ac:dyDescent="0.2">
      <c r="A214" s="26"/>
      <c r="B214" s="27"/>
      <c r="C214" s="27" t="str">
        <f>CONCATENATE("СП от ФОТ [к тек. уровню ", Source!FW106, "]")</f>
        <v>СП от ФОТ [к тек. уровню *0,8]</v>
      </c>
      <c r="D214" s="28" t="s">
        <v>485</v>
      </c>
      <c r="E214" s="12">
        <f>Source!CA106</f>
        <v>90</v>
      </c>
      <c r="F214" s="30"/>
      <c r="G214" s="29"/>
      <c r="H214" s="21">
        <f>SUM(T210:T213)</f>
        <v>5.27</v>
      </c>
      <c r="I214" s="29">
        <f>Source!AU106</f>
        <v>72</v>
      </c>
      <c r="J214" s="21">
        <f>SUM(U210:U213)</f>
        <v>104.35</v>
      </c>
    </row>
    <row r="215" spans="1:21" ht="14.25" x14ac:dyDescent="0.2">
      <c r="A215" s="35"/>
      <c r="B215" s="36"/>
      <c r="C215" s="36" t="s">
        <v>490</v>
      </c>
      <c r="D215" s="37" t="s">
        <v>491</v>
      </c>
      <c r="E215" s="38">
        <f>Source!AQ106</f>
        <v>5.47</v>
      </c>
      <c r="F215" s="39"/>
      <c r="G215" s="40" t="str">
        <f>Source!DI106</f>
        <v>)*3</v>
      </c>
      <c r="H215" s="41">
        <f>Source!U106</f>
        <v>0.73844999999999994</v>
      </c>
      <c r="I215" s="40"/>
      <c r="J215" s="41"/>
    </row>
    <row r="216" spans="1:21" ht="15" x14ac:dyDescent="0.25">
      <c r="C216" s="32" t="s">
        <v>486</v>
      </c>
      <c r="G216" s="49">
        <f>ROUND(Source!AC106*Source!I106, 2)+ROUND(Source!AF106*Source!I106, 2)+ROUND(Source!AD106*Source!I106, 2)+SUM(H213:H214)</f>
        <v>106.9</v>
      </c>
      <c r="H216" s="49"/>
      <c r="I216" s="49">
        <f>Source!P106+Source!Q106+Source!S106+SUM(J213:J214)</f>
        <v>843.6</v>
      </c>
      <c r="J216" s="49"/>
      <c r="O216" s="33">
        <f>G216</f>
        <v>106.9</v>
      </c>
      <c r="P216" s="33">
        <f>I216</f>
        <v>843.6</v>
      </c>
    </row>
    <row r="217" spans="1:21" ht="42.75" x14ac:dyDescent="0.2">
      <c r="A217" s="26" t="str">
        <f>Source!E108</f>
        <v>23</v>
      </c>
      <c r="B217" s="27" t="str">
        <f>Source!F108</f>
        <v>47-01-046-6</v>
      </c>
      <c r="C217" s="27" t="str">
        <f>Source!G108</f>
        <v>Посев газонов партерных, мавританских и обыкновенных вручную</v>
      </c>
      <c r="D217" s="28" t="str">
        <f>Source!H108</f>
        <v>100 м2</v>
      </c>
      <c r="E217" s="12">
        <f>Source!I108</f>
        <v>4.4999999999999998E-2</v>
      </c>
      <c r="F217" s="30"/>
      <c r="G217" s="29"/>
      <c r="H217" s="21"/>
      <c r="I217" s="29" t="str">
        <f>Source!BO108</f>
        <v>47-01-046-6</v>
      </c>
      <c r="J217" s="21"/>
      <c r="R217">
        <f>ROUND((Source!FX108/100)*((ROUND(Source!AF108*Source!I108, 2)+ROUND(Source!AE108*Source!I108, 2))), 2)</f>
        <v>4.2699999999999996</v>
      </c>
      <c r="S217">
        <f>Source!X108</f>
        <v>89.9</v>
      </c>
      <c r="T217">
        <f>ROUND((Source!FY108/100)*((ROUND(Source!AF108*Source!I108, 2)+ROUND(Source!AE108*Source!I108, 2))), 2)</f>
        <v>3.34</v>
      </c>
      <c r="U217">
        <f>Source!Y108</f>
        <v>66.05</v>
      </c>
    </row>
    <row r="218" spans="1:21" ht="14.25" x14ac:dyDescent="0.2">
      <c r="A218" s="26"/>
      <c r="B218" s="27"/>
      <c r="C218" s="27" t="s">
        <v>489</v>
      </c>
      <c r="D218" s="28"/>
      <c r="E218" s="12"/>
      <c r="F218" s="30">
        <f>Source!AO108</f>
        <v>50.68</v>
      </c>
      <c r="G218" s="29" t="str">
        <f>Source!DG108</f>
        <v/>
      </c>
      <c r="H218" s="21">
        <f>ROUND(Source!AF108*Source!I108, 2)</f>
        <v>2.2799999999999998</v>
      </c>
      <c r="I218" s="29">
        <f>IF(Source!BA108&lt;&gt; 0, Source!BA108, 1)</f>
        <v>24.72</v>
      </c>
      <c r="J218" s="21">
        <f>Source!S108</f>
        <v>56.38</v>
      </c>
      <c r="Q218">
        <f>ROUND(Source!AF108*Source!I108, 2)</f>
        <v>2.2799999999999998</v>
      </c>
    </row>
    <row r="219" spans="1:21" ht="14.25" x14ac:dyDescent="0.2">
      <c r="A219" s="26"/>
      <c r="B219" s="27"/>
      <c r="C219" s="27" t="s">
        <v>483</v>
      </c>
      <c r="D219" s="28"/>
      <c r="E219" s="12"/>
      <c r="F219" s="30">
        <f>Source!AM108</f>
        <v>301.39999999999998</v>
      </c>
      <c r="G219" s="29" t="str">
        <f>Source!DE108</f>
        <v/>
      </c>
      <c r="H219" s="21">
        <f>ROUND(Source!AD108*Source!I108, 2)</f>
        <v>13.56</v>
      </c>
      <c r="I219" s="29">
        <f>IF(Source!BB108&lt;&gt; 0, Source!BB108, 1)</f>
        <v>6.24</v>
      </c>
      <c r="J219" s="21">
        <f>Source!Q108</f>
        <v>84.63</v>
      </c>
    </row>
    <row r="220" spans="1:21" ht="14.25" x14ac:dyDescent="0.2">
      <c r="A220" s="26"/>
      <c r="B220" s="27"/>
      <c r="C220" s="27" t="s">
        <v>484</v>
      </c>
      <c r="D220" s="28"/>
      <c r="E220" s="12"/>
      <c r="F220" s="30">
        <f>Source!AN108</f>
        <v>31.78</v>
      </c>
      <c r="G220" s="29" t="str">
        <f>Source!DF108</f>
        <v/>
      </c>
      <c r="H220" s="31">
        <f>ROUND(Source!AE108*Source!I108, 2)</f>
        <v>1.43</v>
      </c>
      <c r="I220" s="29">
        <f>IF(Source!BS108&lt;&gt; 0, Source!BS108, 1)</f>
        <v>24.72</v>
      </c>
      <c r="J220" s="31">
        <f>Source!R108</f>
        <v>35.35</v>
      </c>
      <c r="Q220">
        <f>ROUND(Source!AE108*Source!I108, 2)</f>
        <v>1.43</v>
      </c>
    </row>
    <row r="221" spans="1:21" ht="14.25" x14ac:dyDescent="0.2">
      <c r="A221" s="26"/>
      <c r="B221" s="27"/>
      <c r="C221" s="27" t="s">
        <v>493</v>
      </c>
      <c r="D221" s="28"/>
      <c r="E221" s="12"/>
      <c r="F221" s="30">
        <f>Source!AL108</f>
        <v>316.89999999999998</v>
      </c>
      <c r="G221" s="29" t="str">
        <f>Source!DD108</f>
        <v/>
      </c>
      <c r="H221" s="21">
        <f>ROUND(Source!AC108*Source!I108, 2)</f>
        <v>14.26</v>
      </c>
      <c r="I221" s="29">
        <f>IF(Source!BC108&lt;&gt; 0, Source!BC108, 1)</f>
        <v>1.59</v>
      </c>
      <c r="J221" s="21">
        <f>Source!P108</f>
        <v>22.67</v>
      </c>
    </row>
    <row r="222" spans="1:21" ht="14.25" x14ac:dyDescent="0.2">
      <c r="A222" s="26"/>
      <c r="B222" s="27"/>
      <c r="C222" s="27" t="str">
        <f>CONCATENATE("НР от ФОТ [к тек. уровню ", Source!FV108, "]")</f>
        <v>НР от ФОТ [к тек. уровню *0,85]</v>
      </c>
      <c r="D222" s="28" t="s">
        <v>485</v>
      </c>
      <c r="E222" s="12">
        <f>Source!BZ108</f>
        <v>115</v>
      </c>
      <c r="F222" s="30"/>
      <c r="G222" s="29"/>
      <c r="H222" s="21">
        <f>SUM(R217:R221)</f>
        <v>4.2699999999999996</v>
      </c>
      <c r="I222" s="29">
        <f>Source!AT108</f>
        <v>98</v>
      </c>
      <c r="J222" s="21">
        <f>SUM(S217:S221)</f>
        <v>89.9</v>
      </c>
    </row>
    <row r="223" spans="1:21" ht="14.25" x14ac:dyDescent="0.2">
      <c r="A223" s="26"/>
      <c r="B223" s="27"/>
      <c r="C223" s="27" t="str">
        <f>CONCATENATE("СП от ФОТ [к тек. уровню ", Source!FW108, "]")</f>
        <v>СП от ФОТ [к тек. уровню *0,8]</v>
      </c>
      <c r="D223" s="28" t="s">
        <v>485</v>
      </c>
      <c r="E223" s="12">
        <f>Source!CA108</f>
        <v>90</v>
      </c>
      <c r="F223" s="30"/>
      <c r="G223" s="29"/>
      <c r="H223" s="21">
        <f>SUM(T217:T222)</f>
        <v>3.34</v>
      </c>
      <c r="I223" s="29">
        <f>Source!AU108</f>
        <v>72</v>
      </c>
      <c r="J223" s="21">
        <f>SUM(U217:U222)</f>
        <v>66.05</v>
      </c>
    </row>
    <row r="224" spans="1:21" ht="14.25" x14ac:dyDescent="0.2">
      <c r="A224" s="35"/>
      <c r="B224" s="36"/>
      <c r="C224" s="36" t="s">
        <v>490</v>
      </c>
      <c r="D224" s="37" t="s">
        <v>491</v>
      </c>
      <c r="E224" s="38">
        <f>Source!AQ108</f>
        <v>5.99</v>
      </c>
      <c r="F224" s="39"/>
      <c r="G224" s="40" t="str">
        <f>Source!DI108</f>
        <v/>
      </c>
      <c r="H224" s="41">
        <f>Source!U108</f>
        <v>0.26955000000000001</v>
      </c>
      <c r="I224" s="40"/>
      <c r="J224" s="41"/>
    </row>
    <row r="225" spans="1:32" ht="15" x14ac:dyDescent="0.25">
      <c r="C225" s="32" t="s">
        <v>486</v>
      </c>
      <c r="G225" s="49">
        <f>ROUND(Source!AC108*Source!I108, 2)+ROUND(Source!AF108*Source!I108, 2)+ROUND(Source!AD108*Source!I108, 2)+SUM(H222:H223)</f>
        <v>37.71</v>
      </c>
      <c r="H225" s="49"/>
      <c r="I225" s="49">
        <f>Source!P108+Source!Q108+Source!S108+SUM(J222:J223)</f>
        <v>319.63</v>
      </c>
      <c r="J225" s="49"/>
      <c r="O225" s="33">
        <f>G225</f>
        <v>37.71</v>
      </c>
      <c r="P225" s="33">
        <f>I225</f>
        <v>319.63</v>
      </c>
    </row>
    <row r="227" spans="1:32" ht="15" x14ac:dyDescent="0.25">
      <c r="A227" s="48" t="str">
        <f>CONCATENATE("Итого по разделу: ",IF(Source!G110&lt;&gt;"Новый раздел", Source!G110, ""))</f>
        <v>Итого по разделу: Устройство бетонной лестницы</v>
      </c>
      <c r="B227" s="48"/>
      <c r="C227" s="48"/>
      <c r="D227" s="48"/>
      <c r="E227" s="48"/>
      <c r="F227" s="48"/>
      <c r="G227" s="49">
        <f>SUM(O137:O226)</f>
        <v>9615.2499999999982</v>
      </c>
      <c r="H227" s="49"/>
      <c r="I227" s="49">
        <f>SUM(P137:P226)</f>
        <v>66440.97</v>
      </c>
      <c r="J227" s="49"/>
    </row>
    <row r="231" spans="1:32" ht="30" customHeight="1" x14ac:dyDescent="0.25">
      <c r="A231" s="48" t="str">
        <f>CONCATENATE("Итого по локальной смете: ",IF(Source!G139&lt;&gt;"Новая локальная смета", Source!G139, ""))</f>
        <v>Итого по локальной смете: Благоустройство примыканий к Бульвару перспективных съездов</v>
      </c>
      <c r="B231" s="48"/>
      <c r="C231" s="48"/>
      <c r="D231" s="48"/>
      <c r="E231" s="48"/>
      <c r="F231" s="48"/>
      <c r="G231" s="49">
        <f>SUM(O31:O230)</f>
        <v>687821.30999999994</v>
      </c>
      <c r="H231" s="49"/>
      <c r="I231" s="49">
        <f>SUM(P31:P230)</f>
        <v>5675157.21</v>
      </c>
      <c r="J231" s="49"/>
      <c r="AF231" s="44" t="str">
        <f>CONCATENATE("Итого по локальной смете: ",IF(Source!G139&lt;&gt;"Новая локальная смета", Source!G139, ""))</f>
        <v>Итого по локальной смете: Благоустройство примыканий к Бульвару перспективных съездов</v>
      </c>
    </row>
    <row r="233" spans="1:32" ht="30.75" customHeight="1" x14ac:dyDescent="0.25">
      <c r="A233" s="48" t="s">
        <v>508</v>
      </c>
      <c r="B233" s="48"/>
      <c r="C233" s="48"/>
      <c r="D233" s="48"/>
      <c r="E233" s="48"/>
      <c r="F233" s="48"/>
    </row>
    <row r="235" spans="1:32" ht="34.5" customHeight="1" x14ac:dyDescent="0.25">
      <c r="A235" s="48" t="s">
        <v>503</v>
      </c>
      <c r="B235" s="48"/>
      <c r="C235" s="48"/>
      <c r="D235" s="48"/>
      <c r="E235" s="48"/>
      <c r="F235" s="48"/>
    </row>
    <row r="237" spans="1:32" ht="15" x14ac:dyDescent="0.25">
      <c r="A237" s="48" t="s">
        <v>501</v>
      </c>
      <c r="B237" s="48"/>
      <c r="C237" s="48"/>
      <c r="D237" s="48"/>
      <c r="E237" s="48"/>
      <c r="F237" s="48"/>
      <c r="G237" s="49"/>
      <c r="H237" s="49"/>
      <c r="I237" s="49"/>
      <c r="J237" s="49"/>
    </row>
    <row r="239" spans="1:32" ht="15" x14ac:dyDescent="0.25">
      <c r="A239" s="48" t="s">
        <v>502</v>
      </c>
      <c r="B239" s="48"/>
      <c r="C239" s="48"/>
      <c r="D239" s="48"/>
      <c r="E239" s="48"/>
      <c r="F239" s="48"/>
      <c r="G239" s="49"/>
      <c r="H239" s="49"/>
      <c r="I239" s="49"/>
      <c r="J239" s="49"/>
    </row>
    <row r="240" spans="1:32" ht="15" x14ac:dyDescent="0.25">
      <c r="A240" s="44"/>
      <c r="B240" s="44"/>
      <c r="C240" s="44"/>
      <c r="D240" s="44"/>
      <c r="E240" s="44"/>
      <c r="F240" s="44"/>
      <c r="G240" s="34"/>
      <c r="H240" s="34"/>
      <c r="I240" s="34"/>
      <c r="J240" s="34"/>
    </row>
    <row r="242" ht="38.25" customHeight="1" x14ac:dyDescent="0.2"/>
  </sheetData>
  <mergeCells count="79">
    <mergeCell ref="A233:F233"/>
    <mergeCell ref="A15:J15"/>
    <mergeCell ref="B4:E4"/>
    <mergeCell ref="G4:J4"/>
    <mergeCell ref="B5:E5"/>
    <mergeCell ref="G5:J5"/>
    <mergeCell ref="B7:E7"/>
    <mergeCell ref="G7:J7"/>
    <mergeCell ref="B8:E8"/>
    <mergeCell ref="G8:J8"/>
    <mergeCell ref="A11:J11"/>
    <mergeCell ref="A12:J12"/>
    <mergeCell ref="A14:J14"/>
    <mergeCell ref="I46:J46"/>
    <mergeCell ref="G46:H46"/>
    <mergeCell ref="A17:J17"/>
    <mergeCell ref="A18:J18"/>
    <mergeCell ref="A20:J20"/>
    <mergeCell ref="E24:G24"/>
    <mergeCell ref="E25:G25"/>
    <mergeCell ref="E26:G26"/>
    <mergeCell ref="I36:J36"/>
    <mergeCell ref="G36:H36"/>
    <mergeCell ref="I42:J42"/>
    <mergeCell ref="G42:H42"/>
    <mergeCell ref="I49:J49"/>
    <mergeCell ref="G49:H49"/>
    <mergeCell ref="I51:J51"/>
    <mergeCell ref="G51:H51"/>
    <mergeCell ref="I61:J61"/>
    <mergeCell ref="G61:H61"/>
    <mergeCell ref="I71:J71"/>
    <mergeCell ref="G71:H71"/>
    <mergeCell ref="I82:J82"/>
    <mergeCell ref="G82:H82"/>
    <mergeCell ref="I92:J92"/>
    <mergeCell ref="G92:H92"/>
    <mergeCell ref="I147:J147"/>
    <mergeCell ref="G147:H147"/>
    <mergeCell ref="I102:J102"/>
    <mergeCell ref="G102:H102"/>
    <mergeCell ref="I111:J111"/>
    <mergeCell ref="G111:H111"/>
    <mergeCell ref="I118:J118"/>
    <mergeCell ref="G118:H118"/>
    <mergeCell ref="I127:J127"/>
    <mergeCell ref="G127:H127"/>
    <mergeCell ref="I135:J135"/>
    <mergeCell ref="G135:H135"/>
    <mergeCell ref="A137:J137"/>
    <mergeCell ref="I156:J156"/>
    <mergeCell ref="G156:H156"/>
    <mergeCell ref="I167:J167"/>
    <mergeCell ref="G167:H167"/>
    <mergeCell ref="I178:J178"/>
    <mergeCell ref="G178:H178"/>
    <mergeCell ref="I190:J190"/>
    <mergeCell ref="G190:H190"/>
    <mergeCell ref="I202:J202"/>
    <mergeCell ref="G202:H202"/>
    <mergeCell ref="I209:J209"/>
    <mergeCell ref="G209:H209"/>
    <mergeCell ref="A231:F231"/>
    <mergeCell ref="I231:J231"/>
    <mergeCell ref="G231:H231"/>
    <mergeCell ref="I216:J216"/>
    <mergeCell ref="G216:H216"/>
    <mergeCell ref="I225:J225"/>
    <mergeCell ref="G225:H225"/>
    <mergeCell ref="A227:F227"/>
    <mergeCell ref="I227:J227"/>
    <mergeCell ref="G227:H227"/>
    <mergeCell ref="A237:F237"/>
    <mergeCell ref="G237:H237"/>
    <mergeCell ref="A235:F235"/>
    <mergeCell ref="I237:J237"/>
    <mergeCell ref="A239:F239"/>
    <mergeCell ref="G239:H239"/>
    <mergeCell ref="I239:J239"/>
  </mergeCells>
  <pageMargins left="0.4" right="0.2" top="0.2" bottom="0.4" header="0.2" footer="0.2"/>
  <pageSetup paperSize="9" scale="68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32"/>
  <sheetViews>
    <sheetView topLeftCell="L1" workbookViewId="0">
      <selection activeCell="AE13" sqref="AE13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</row>
    <row r="12" spans="1:133" x14ac:dyDescent="0.2">
      <c r="A12" s="1">
        <v>1</v>
      </c>
      <c r="B12" s="1">
        <v>226</v>
      </c>
      <c r="C12" s="1">
        <v>0</v>
      </c>
      <c r="D12" s="1">
        <f>ROW(A168)</f>
        <v>168</v>
      </c>
      <c r="E12" s="1">
        <v>0</v>
      </c>
      <c r="F12" s="1" t="s">
        <v>4</v>
      </c>
      <c r="G12" s="1" t="s">
        <v>499</v>
      </c>
      <c r="H12" s="1" t="s">
        <v>3</v>
      </c>
      <c r="I12" s="1">
        <v>0</v>
      </c>
      <c r="J12" s="1" t="s">
        <v>500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13</v>
      </c>
      <c r="AC12" s="1" t="s">
        <v>14</v>
      </c>
      <c r="AD12" s="1" t="s">
        <v>15</v>
      </c>
      <c r="AE12" s="1" t="s">
        <v>16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3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8200</v>
      </c>
      <c r="CI12" s="1" t="s">
        <v>3</v>
      </c>
      <c r="CJ12" s="1" t="s">
        <v>3</v>
      </c>
      <c r="CK12" s="1">
        <v>2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55" x14ac:dyDescent="0.2">
      <c r="A18" s="3">
        <v>52</v>
      </c>
      <c r="B18" s="3">
        <f t="shared" ref="B18:G18" si="0">B168</f>
        <v>226</v>
      </c>
      <c r="C18" s="3">
        <f t="shared" si="0"/>
        <v>1</v>
      </c>
      <c r="D18" s="3">
        <f t="shared" si="0"/>
        <v>12</v>
      </c>
      <c r="E18" s="3">
        <f t="shared" si="0"/>
        <v>0</v>
      </c>
      <c r="F18" s="3" t="str">
        <f t="shared" si="0"/>
        <v>Новый объект</v>
      </c>
      <c r="G18" s="3" t="str">
        <f t="shared" si="0"/>
        <v>Обустройство мест примыканий к Бульвару перспективных съездов</v>
      </c>
      <c r="H18" s="3"/>
      <c r="I18" s="3"/>
      <c r="J18" s="3"/>
      <c r="K18" s="3"/>
      <c r="L18" s="3"/>
      <c r="M18" s="3"/>
      <c r="N18" s="3"/>
      <c r="O18" s="3">
        <f t="shared" ref="O18:AT18" si="1">O168</f>
        <v>576117.03</v>
      </c>
      <c r="P18" s="3">
        <f t="shared" si="1"/>
        <v>476478.1</v>
      </c>
      <c r="Q18" s="3">
        <f t="shared" si="1"/>
        <v>64864.83</v>
      </c>
      <c r="R18" s="3">
        <f t="shared" si="1"/>
        <v>2749.46</v>
      </c>
      <c r="S18" s="3">
        <f t="shared" si="1"/>
        <v>34774.1</v>
      </c>
      <c r="T18" s="3">
        <f t="shared" si="1"/>
        <v>0</v>
      </c>
      <c r="U18" s="3">
        <f t="shared" si="1"/>
        <v>4232.2314632000007</v>
      </c>
      <c r="V18" s="3">
        <f t="shared" si="1"/>
        <v>217.54818110000002</v>
      </c>
      <c r="W18" s="3">
        <f t="shared" si="1"/>
        <v>23670.07</v>
      </c>
      <c r="X18" s="3">
        <f t="shared" si="1"/>
        <v>49429.72</v>
      </c>
      <c r="Y18" s="3">
        <f t="shared" si="1"/>
        <v>34521.589999999997</v>
      </c>
      <c r="Z18" s="3">
        <f t="shared" si="1"/>
        <v>0</v>
      </c>
      <c r="AA18" s="3">
        <f t="shared" si="1"/>
        <v>0</v>
      </c>
      <c r="AB18" s="3">
        <f t="shared" si="1"/>
        <v>0</v>
      </c>
      <c r="AC18" s="3">
        <f t="shared" si="1"/>
        <v>0</v>
      </c>
      <c r="AD18" s="3">
        <f t="shared" si="1"/>
        <v>0</v>
      </c>
      <c r="AE18" s="3">
        <f t="shared" si="1"/>
        <v>0</v>
      </c>
      <c r="AF18" s="3">
        <f t="shared" si="1"/>
        <v>0</v>
      </c>
      <c r="AG18" s="3">
        <f t="shared" si="1"/>
        <v>0</v>
      </c>
      <c r="AH18" s="3">
        <f t="shared" si="1"/>
        <v>0</v>
      </c>
      <c r="AI18" s="3">
        <f t="shared" si="1"/>
        <v>0</v>
      </c>
      <c r="AJ18" s="3">
        <f t="shared" si="1"/>
        <v>0</v>
      </c>
      <c r="AK18" s="3">
        <f t="shared" si="1"/>
        <v>0</v>
      </c>
      <c r="AL18" s="3">
        <f t="shared" si="1"/>
        <v>0</v>
      </c>
      <c r="AM18" s="3">
        <f t="shared" si="1"/>
        <v>0</v>
      </c>
      <c r="AN18" s="3">
        <f t="shared" si="1"/>
        <v>0</v>
      </c>
      <c r="AO18" s="3">
        <f t="shared" si="1"/>
        <v>0</v>
      </c>
      <c r="AP18" s="3">
        <f t="shared" si="1"/>
        <v>0</v>
      </c>
      <c r="AQ18" s="3">
        <f t="shared" si="1"/>
        <v>0</v>
      </c>
      <c r="AR18" s="3">
        <f t="shared" si="1"/>
        <v>660068.34</v>
      </c>
      <c r="AS18" s="3">
        <f t="shared" si="1"/>
        <v>561565.47</v>
      </c>
      <c r="AT18" s="3">
        <f t="shared" si="1"/>
        <v>0</v>
      </c>
      <c r="AU18" s="3">
        <f t="shared" ref="AU18:BZ18" si="2">AU168</f>
        <v>98502.87</v>
      </c>
      <c r="AV18" s="3">
        <f t="shared" si="2"/>
        <v>476478.1</v>
      </c>
      <c r="AW18" s="3">
        <f t="shared" si="2"/>
        <v>476478.1</v>
      </c>
      <c r="AX18" s="3">
        <f t="shared" si="2"/>
        <v>0</v>
      </c>
      <c r="AY18" s="3">
        <f t="shared" si="2"/>
        <v>476478.1</v>
      </c>
      <c r="AZ18" s="3">
        <f t="shared" si="2"/>
        <v>0</v>
      </c>
      <c r="BA18" s="3">
        <f t="shared" si="2"/>
        <v>0</v>
      </c>
      <c r="BB18" s="3">
        <f t="shared" si="2"/>
        <v>0</v>
      </c>
      <c r="BC18" s="3">
        <f t="shared" si="2"/>
        <v>0</v>
      </c>
      <c r="BD18" s="3">
        <f t="shared" si="2"/>
        <v>0</v>
      </c>
      <c r="BE18" s="3">
        <f t="shared" si="2"/>
        <v>0</v>
      </c>
      <c r="BF18" s="3">
        <f t="shared" si="2"/>
        <v>0</v>
      </c>
      <c r="BG18" s="3">
        <f t="shared" si="2"/>
        <v>0</v>
      </c>
      <c r="BH18" s="3">
        <f t="shared" si="2"/>
        <v>0</v>
      </c>
      <c r="BI18" s="3">
        <f t="shared" si="2"/>
        <v>0</v>
      </c>
      <c r="BJ18" s="3">
        <f t="shared" si="2"/>
        <v>0</v>
      </c>
      <c r="BK18" s="3">
        <f t="shared" si="2"/>
        <v>0</v>
      </c>
      <c r="BL18" s="3">
        <f t="shared" si="2"/>
        <v>0</v>
      </c>
      <c r="BM18" s="3">
        <f t="shared" si="2"/>
        <v>0</v>
      </c>
      <c r="BN18" s="3">
        <f t="shared" si="2"/>
        <v>0</v>
      </c>
      <c r="BO18" s="3">
        <f t="shared" si="2"/>
        <v>0</v>
      </c>
      <c r="BP18" s="3">
        <f t="shared" si="2"/>
        <v>0</v>
      </c>
      <c r="BQ18" s="3">
        <f t="shared" si="2"/>
        <v>0</v>
      </c>
      <c r="BR18" s="3">
        <f t="shared" si="2"/>
        <v>0</v>
      </c>
      <c r="BS18" s="3">
        <f t="shared" si="2"/>
        <v>0</v>
      </c>
      <c r="BT18" s="3">
        <f t="shared" si="2"/>
        <v>0</v>
      </c>
      <c r="BU18" s="3">
        <f t="shared" si="2"/>
        <v>0</v>
      </c>
      <c r="BV18" s="3">
        <f t="shared" si="2"/>
        <v>0</v>
      </c>
      <c r="BW18" s="3">
        <f t="shared" si="2"/>
        <v>0</v>
      </c>
      <c r="BX18" s="3">
        <f t="shared" si="2"/>
        <v>0</v>
      </c>
      <c r="BY18" s="3">
        <f t="shared" si="2"/>
        <v>0</v>
      </c>
      <c r="BZ18" s="3">
        <f t="shared" si="2"/>
        <v>0</v>
      </c>
      <c r="CA18" s="3">
        <f t="shared" ref="CA18:DF18" si="3">CA168</f>
        <v>0</v>
      </c>
      <c r="CB18" s="3">
        <f t="shared" si="3"/>
        <v>0</v>
      </c>
      <c r="CC18" s="3">
        <f t="shared" si="3"/>
        <v>0</v>
      </c>
      <c r="CD18" s="3">
        <f t="shared" si="3"/>
        <v>0</v>
      </c>
      <c r="CE18" s="3">
        <f t="shared" si="3"/>
        <v>0</v>
      </c>
      <c r="CF18" s="3">
        <f t="shared" si="3"/>
        <v>0</v>
      </c>
      <c r="CG18" s="3">
        <f t="shared" si="3"/>
        <v>0</v>
      </c>
      <c r="CH18" s="3">
        <f t="shared" si="3"/>
        <v>0</v>
      </c>
      <c r="CI18" s="3">
        <f t="shared" si="3"/>
        <v>0</v>
      </c>
      <c r="CJ18" s="3">
        <f t="shared" si="3"/>
        <v>0</v>
      </c>
      <c r="CK18" s="3">
        <f t="shared" si="3"/>
        <v>0</v>
      </c>
      <c r="CL18" s="3">
        <f t="shared" si="3"/>
        <v>0</v>
      </c>
      <c r="CM18" s="3">
        <f t="shared" si="3"/>
        <v>0</v>
      </c>
      <c r="CN18" s="3">
        <f t="shared" si="3"/>
        <v>0</v>
      </c>
      <c r="CO18" s="3">
        <f t="shared" si="3"/>
        <v>0</v>
      </c>
      <c r="CP18" s="3">
        <f t="shared" si="3"/>
        <v>0</v>
      </c>
      <c r="CQ18" s="3">
        <f t="shared" si="3"/>
        <v>0</v>
      </c>
      <c r="CR18" s="3">
        <f t="shared" si="3"/>
        <v>0</v>
      </c>
      <c r="CS18" s="3">
        <f t="shared" si="3"/>
        <v>0</v>
      </c>
      <c r="CT18" s="3">
        <f t="shared" si="3"/>
        <v>0</v>
      </c>
      <c r="CU18" s="3">
        <f t="shared" si="3"/>
        <v>0</v>
      </c>
      <c r="CV18" s="3">
        <f t="shared" si="3"/>
        <v>0</v>
      </c>
      <c r="CW18" s="3">
        <f t="shared" si="3"/>
        <v>0</v>
      </c>
      <c r="CX18" s="3">
        <f t="shared" si="3"/>
        <v>0</v>
      </c>
      <c r="CY18" s="3">
        <f t="shared" si="3"/>
        <v>0</v>
      </c>
      <c r="CZ18" s="3">
        <f t="shared" si="3"/>
        <v>0</v>
      </c>
      <c r="DA18" s="3">
        <f t="shared" si="3"/>
        <v>0</v>
      </c>
      <c r="DB18" s="3">
        <f t="shared" si="3"/>
        <v>0</v>
      </c>
      <c r="DC18" s="3">
        <f t="shared" si="3"/>
        <v>0</v>
      </c>
      <c r="DD18" s="3">
        <f t="shared" si="3"/>
        <v>0</v>
      </c>
      <c r="DE18" s="3">
        <f t="shared" si="3"/>
        <v>0</v>
      </c>
      <c r="DF18" s="3">
        <f t="shared" si="3"/>
        <v>0</v>
      </c>
      <c r="DG18" s="4">
        <f t="shared" ref="DG18:EL18" si="4">DG168</f>
        <v>3951366.66</v>
      </c>
      <c r="DH18" s="4">
        <f t="shared" si="4"/>
        <v>2657267.37</v>
      </c>
      <c r="DI18" s="4">
        <f t="shared" si="4"/>
        <v>434483.9</v>
      </c>
      <c r="DJ18" s="4">
        <f t="shared" si="4"/>
        <v>67563.06</v>
      </c>
      <c r="DK18" s="4">
        <f t="shared" si="4"/>
        <v>859615.39</v>
      </c>
      <c r="DL18" s="4">
        <f t="shared" si="4"/>
        <v>0</v>
      </c>
      <c r="DM18" s="4">
        <f t="shared" si="4"/>
        <v>4232.2314632000007</v>
      </c>
      <c r="DN18" s="4">
        <f t="shared" si="4"/>
        <v>217.54818110000002</v>
      </c>
      <c r="DO18" s="4">
        <f t="shared" si="4"/>
        <v>23670.07</v>
      </c>
      <c r="DP18" s="4">
        <f t="shared" si="4"/>
        <v>1041092.27</v>
      </c>
      <c r="DQ18" s="4">
        <f t="shared" si="4"/>
        <v>682698.28</v>
      </c>
      <c r="DR18" s="4">
        <f t="shared" si="4"/>
        <v>0</v>
      </c>
      <c r="DS18" s="4">
        <f t="shared" si="4"/>
        <v>0</v>
      </c>
      <c r="DT18" s="4">
        <f t="shared" si="4"/>
        <v>0</v>
      </c>
      <c r="DU18" s="4">
        <f t="shared" si="4"/>
        <v>0</v>
      </c>
      <c r="DV18" s="4">
        <f t="shared" si="4"/>
        <v>0</v>
      </c>
      <c r="DW18" s="4">
        <f t="shared" si="4"/>
        <v>0</v>
      </c>
      <c r="DX18" s="4">
        <f t="shared" si="4"/>
        <v>0</v>
      </c>
      <c r="DY18" s="4">
        <f t="shared" si="4"/>
        <v>0</v>
      </c>
      <c r="DZ18" s="4">
        <f t="shared" si="4"/>
        <v>0</v>
      </c>
      <c r="EA18" s="4">
        <f t="shared" si="4"/>
        <v>0</v>
      </c>
      <c r="EB18" s="4">
        <f t="shared" si="4"/>
        <v>0</v>
      </c>
      <c r="EC18" s="4">
        <f t="shared" si="4"/>
        <v>0</v>
      </c>
      <c r="ED18" s="4">
        <f t="shared" si="4"/>
        <v>0</v>
      </c>
      <c r="EE18" s="4">
        <f t="shared" si="4"/>
        <v>0</v>
      </c>
      <c r="EF18" s="4">
        <f t="shared" si="4"/>
        <v>0</v>
      </c>
      <c r="EG18" s="4">
        <f t="shared" si="4"/>
        <v>0</v>
      </c>
      <c r="EH18" s="4">
        <f t="shared" si="4"/>
        <v>0</v>
      </c>
      <c r="EI18" s="4">
        <f t="shared" si="4"/>
        <v>0</v>
      </c>
      <c r="EJ18" s="4">
        <f t="shared" si="4"/>
        <v>5675157.21</v>
      </c>
      <c r="EK18" s="4">
        <f t="shared" si="4"/>
        <v>5567861.0300000003</v>
      </c>
      <c r="EL18" s="4">
        <f t="shared" si="4"/>
        <v>0</v>
      </c>
      <c r="EM18" s="4">
        <f t="shared" ref="EM18:FR18" si="5">EM168</f>
        <v>107296.18</v>
      </c>
      <c r="EN18" s="4">
        <f t="shared" si="5"/>
        <v>2657267.37</v>
      </c>
      <c r="EO18" s="4">
        <f t="shared" si="5"/>
        <v>2657267.37</v>
      </c>
      <c r="EP18" s="4">
        <f t="shared" si="5"/>
        <v>0</v>
      </c>
      <c r="EQ18" s="4">
        <f t="shared" si="5"/>
        <v>2657267.37</v>
      </c>
      <c r="ER18" s="4">
        <f t="shared" si="5"/>
        <v>0</v>
      </c>
      <c r="ES18" s="4">
        <f t="shared" si="5"/>
        <v>0</v>
      </c>
      <c r="ET18" s="4">
        <f t="shared" si="5"/>
        <v>0</v>
      </c>
      <c r="EU18" s="4">
        <f t="shared" si="5"/>
        <v>0</v>
      </c>
      <c r="EV18" s="4">
        <f t="shared" si="5"/>
        <v>0</v>
      </c>
      <c r="EW18" s="4">
        <f t="shared" si="5"/>
        <v>0</v>
      </c>
      <c r="EX18" s="4">
        <f t="shared" si="5"/>
        <v>0</v>
      </c>
      <c r="EY18" s="4">
        <f t="shared" si="5"/>
        <v>0</v>
      </c>
      <c r="EZ18" s="4">
        <f t="shared" si="5"/>
        <v>0</v>
      </c>
      <c r="FA18" s="4">
        <f t="shared" si="5"/>
        <v>0</v>
      </c>
      <c r="FB18" s="4">
        <f t="shared" si="5"/>
        <v>0</v>
      </c>
      <c r="FC18" s="4">
        <f t="shared" si="5"/>
        <v>0</v>
      </c>
      <c r="FD18" s="4">
        <f t="shared" si="5"/>
        <v>0</v>
      </c>
      <c r="FE18" s="4">
        <f t="shared" si="5"/>
        <v>0</v>
      </c>
      <c r="FF18" s="4">
        <f t="shared" si="5"/>
        <v>0</v>
      </c>
      <c r="FG18" s="4">
        <f t="shared" si="5"/>
        <v>0</v>
      </c>
      <c r="FH18" s="4">
        <f t="shared" si="5"/>
        <v>0</v>
      </c>
      <c r="FI18" s="4">
        <f t="shared" si="5"/>
        <v>0</v>
      </c>
      <c r="FJ18" s="4">
        <f t="shared" si="5"/>
        <v>0</v>
      </c>
      <c r="FK18" s="4">
        <f t="shared" si="5"/>
        <v>0</v>
      </c>
      <c r="FL18" s="4">
        <f t="shared" si="5"/>
        <v>0</v>
      </c>
      <c r="FM18" s="4">
        <f t="shared" si="5"/>
        <v>0</v>
      </c>
      <c r="FN18" s="4">
        <f t="shared" si="5"/>
        <v>0</v>
      </c>
      <c r="FO18" s="4">
        <f t="shared" si="5"/>
        <v>0</v>
      </c>
      <c r="FP18" s="4">
        <f t="shared" si="5"/>
        <v>0</v>
      </c>
      <c r="FQ18" s="4">
        <f t="shared" si="5"/>
        <v>0</v>
      </c>
      <c r="FR18" s="4">
        <f t="shared" si="5"/>
        <v>0</v>
      </c>
      <c r="FS18" s="4">
        <f t="shared" ref="FS18:GX18" si="6">FS168</f>
        <v>0</v>
      </c>
      <c r="FT18" s="4">
        <f t="shared" si="6"/>
        <v>0</v>
      </c>
      <c r="FU18" s="4">
        <f t="shared" si="6"/>
        <v>0</v>
      </c>
      <c r="FV18" s="4">
        <f t="shared" si="6"/>
        <v>0</v>
      </c>
      <c r="FW18" s="4">
        <f t="shared" si="6"/>
        <v>0</v>
      </c>
      <c r="FX18" s="4">
        <f t="shared" si="6"/>
        <v>0</v>
      </c>
      <c r="FY18" s="4">
        <f t="shared" si="6"/>
        <v>0</v>
      </c>
      <c r="FZ18" s="4">
        <f t="shared" si="6"/>
        <v>0</v>
      </c>
      <c r="GA18" s="4">
        <f t="shared" si="6"/>
        <v>0</v>
      </c>
      <c r="GB18" s="4">
        <f t="shared" si="6"/>
        <v>0</v>
      </c>
      <c r="GC18" s="4">
        <f t="shared" si="6"/>
        <v>0</v>
      </c>
      <c r="GD18" s="4">
        <f t="shared" si="6"/>
        <v>0</v>
      </c>
      <c r="GE18" s="4">
        <f t="shared" si="6"/>
        <v>0</v>
      </c>
      <c r="GF18" s="4">
        <f t="shared" si="6"/>
        <v>0</v>
      </c>
      <c r="GG18" s="4">
        <f t="shared" si="6"/>
        <v>0</v>
      </c>
      <c r="GH18" s="4">
        <f t="shared" si="6"/>
        <v>0</v>
      </c>
      <c r="GI18" s="4">
        <f t="shared" si="6"/>
        <v>0</v>
      </c>
      <c r="GJ18" s="4">
        <f t="shared" si="6"/>
        <v>0</v>
      </c>
      <c r="GK18" s="4">
        <f t="shared" si="6"/>
        <v>0</v>
      </c>
      <c r="GL18" s="4">
        <f t="shared" si="6"/>
        <v>0</v>
      </c>
      <c r="GM18" s="4">
        <f t="shared" si="6"/>
        <v>0</v>
      </c>
      <c r="GN18" s="4">
        <f t="shared" si="6"/>
        <v>0</v>
      </c>
      <c r="GO18" s="4">
        <f t="shared" si="6"/>
        <v>0</v>
      </c>
      <c r="GP18" s="4">
        <f t="shared" si="6"/>
        <v>0</v>
      </c>
      <c r="GQ18" s="4">
        <f t="shared" si="6"/>
        <v>0</v>
      </c>
      <c r="GR18" s="4">
        <f t="shared" si="6"/>
        <v>0</v>
      </c>
      <c r="GS18" s="4">
        <f t="shared" si="6"/>
        <v>0</v>
      </c>
      <c r="GT18" s="4">
        <f t="shared" si="6"/>
        <v>0</v>
      </c>
      <c r="GU18" s="4">
        <f t="shared" si="6"/>
        <v>0</v>
      </c>
      <c r="GV18" s="4">
        <f t="shared" si="6"/>
        <v>0</v>
      </c>
      <c r="GW18" s="4">
        <f t="shared" si="6"/>
        <v>0</v>
      </c>
      <c r="GX18" s="4">
        <f t="shared" si="6"/>
        <v>0</v>
      </c>
    </row>
    <row r="20" spans="1:255" x14ac:dyDescent="0.2">
      <c r="A20" s="1">
        <v>3</v>
      </c>
      <c r="B20" s="1">
        <v>1</v>
      </c>
      <c r="C20" s="1"/>
      <c r="D20" s="1">
        <f>ROW(A139)</f>
        <v>139</v>
      </c>
      <c r="E20" s="1"/>
      <c r="F20" s="1" t="s">
        <v>12</v>
      </c>
      <c r="G20" s="1" t="s">
        <v>5</v>
      </c>
      <c r="H20" s="1" t="s">
        <v>3</v>
      </c>
      <c r="I20" s="1">
        <v>0</v>
      </c>
      <c r="J20" s="1" t="s">
        <v>500</v>
      </c>
      <c r="K20" s="1">
        <v>-1</v>
      </c>
      <c r="L20" s="1" t="s">
        <v>12</v>
      </c>
      <c r="M20" s="1"/>
      <c r="N20" s="1"/>
      <c r="O20" s="1"/>
      <c r="P20" s="1"/>
      <c r="Q20" s="1"/>
      <c r="R20" s="1"/>
      <c r="S20" s="1"/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13</v>
      </c>
      <c r="AC20" s="1" t="s">
        <v>14</v>
      </c>
      <c r="AD20" s="1" t="s">
        <v>15</v>
      </c>
      <c r="AE20" s="1" t="s">
        <v>16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</row>
    <row r="22" spans="1:255" x14ac:dyDescent="0.2">
      <c r="A22" s="3">
        <v>52</v>
      </c>
      <c r="B22" s="3">
        <f t="shared" ref="B22:G22" si="7">B139</f>
        <v>1</v>
      </c>
      <c r="C22" s="3">
        <f t="shared" si="7"/>
        <v>3</v>
      </c>
      <c r="D22" s="3">
        <f t="shared" si="7"/>
        <v>20</v>
      </c>
      <c r="E22" s="3">
        <f t="shared" si="7"/>
        <v>0</v>
      </c>
      <c r="F22" s="3" t="str">
        <f t="shared" si="7"/>
        <v>1</v>
      </c>
      <c r="G22" s="3" t="str">
        <f t="shared" si="7"/>
        <v>Благоустройство примыканий к Бульвару перспективных съездов</v>
      </c>
      <c r="H22" s="3"/>
      <c r="I22" s="3"/>
      <c r="J22" s="3"/>
      <c r="K22" s="3"/>
      <c r="L22" s="3"/>
      <c r="M22" s="3"/>
      <c r="N22" s="3"/>
      <c r="O22" s="3">
        <f t="shared" ref="O22:AT22" si="8">O139</f>
        <v>576117.03</v>
      </c>
      <c r="P22" s="3">
        <f t="shared" si="8"/>
        <v>476478.1</v>
      </c>
      <c r="Q22" s="3">
        <f t="shared" si="8"/>
        <v>64864.83</v>
      </c>
      <c r="R22" s="3">
        <f t="shared" si="8"/>
        <v>2749.46</v>
      </c>
      <c r="S22" s="3">
        <f t="shared" si="8"/>
        <v>34774.1</v>
      </c>
      <c r="T22" s="3">
        <f t="shared" si="8"/>
        <v>0</v>
      </c>
      <c r="U22" s="3">
        <f t="shared" si="8"/>
        <v>4232.2314632000007</v>
      </c>
      <c r="V22" s="3">
        <f t="shared" si="8"/>
        <v>217.54818110000002</v>
      </c>
      <c r="W22" s="3">
        <f t="shared" si="8"/>
        <v>23670.07</v>
      </c>
      <c r="X22" s="3">
        <f t="shared" si="8"/>
        <v>49429.72</v>
      </c>
      <c r="Y22" s="3">
        <f t="shared" si="8"/>
        <v>34521.589999999997</v>
      </c>
      <c r="Z22" s="3">
        <f t="shared" si="8"/>
        <v>0</v>
      </c>
      <c r="AA22" s="3">
        <f t="shared" si="8"/>
        <v>0</v>
      </c>
      <c r="AB22" s="3">
        <f t="shared" si="8"/>
        <v>571271.66</v>
      </c>
      <c r="AC22" s="3">
        <f t="shared" si="8"/>
        <v>472129.41</v>
      </c>
      <c r="AD22" s="3">
        <f t="shared" si="8"/>
        <v>64516.49</v>
      </c>
      <c r="AE22" s="3">
        <f t="shared" si="8"/>
        <v>2721.87</v>
      </c>
      <c r="AF22" s="3">
        <f t="shared" si="8"/>
        <v>34625.760000000002</v>
      </c>
      <c r="AG22" s="3">
        <f t="shared" si="8"/>
        <v>0</v>
      </c>
      <c r="AH22" s="3">
        <f t="shared" si="8"/>
        <v>4215.0879160000004</v>
      </c>
      <c r="AI22" s="3">
        <f t="shared" si="8"/>
        <v>215.39836430000003</v>
      </c>
      <c r="AJ22" s="3">
        <f t="shared" si="8"/>
        <v>23148.83</v>
      </c>
      <c r="AK22" s="3">
        <f t="shared" si="8"/>
        <v>49203.38</v>
      </c>
      <c r="AL22" s="3">
        <f t="shared" si="8"/>
        <v>34372.31</v>
      </c>
      <c r="AM22" s="3">
        <f t="shared" si="8"/>
        <v>0</v>
      </c>
      <c r="AN22" s="3">
        <f t="shared" si="8"/>
        <v>0</v>
      </c>
      <c r="AO22" s="3">
        <f t="shared" si="8"/>
        <v>0</v>
      </c>
      <c r="AP22" s="3">
        <f t="shared" si="8"/>
        <v>0</v>
      </c>
      <c r="AQ22" s="3">
        <f t="shared" si="8"/>
        <v>0</v>
      </c>
      <c r="AR22" s="3">
        <f t="shared" si="8"/>
        <v>660068.34</v>
      </c>
      <c r="AS22" s="3">
        <f t="shared" si="8"/>
        <v>561565.47</v>
      </c>
      <c r="AT22" s="3">
        <f t="shared" si="8"/>
        <v>0</v>
      </c>
      <c r="AU22" s="3">
        <f t="shared" ref="AU22:BZ22" si="9">AU139</f>
        <v>98502.87</v>
      </c>
      <c r="AV22" s="3">
        <f t="shared" si="9"/>
        <v>476478.1</v>
      </c>
      <c r="AW22" s="3">
        <f t="shared" si="9"/>
        <v>476478.1</v>
      </c>
      <c r="AX22" s="3">
        <f t="shared" si="9"/>
        <v>0</v>
      </c>
      <c r="AY22" s="3">
        <f t="shared" si="9"/>
        <v>476478.1</v>
      </c>
      <c r="AZ22" s="3">
        <f t="shared" si="9"/>
        <v>0</v>
      </c>
      <c r="BA22" s="3">
        <f t="shared" si="9"/>
        <v>0</v>
      </c>
      <c r="BB22" s="3">
        <f t="shared" si="9"/>
        <v>0</v>
      </c>
      <c r="BC22" s="3">
        <f t="shared" si="9"/>
        <v>0</v>
      </c>
      <c r="BD22" s="3">
        <f t="shared" si="9"/>
        <v>0</v>
      </c>
      <c r="BE22" s="3">
        <f t="shared" si="9"/>
        <v>0</v>
      </c>
      <c r="BF22" s="3">
        <f t="shared" si="9"/>
        <v>0</v>
      </c>
      <c r="BG22" s="3">
        <f t="shared" si="9"/>
        <v>0</v>
      </c>
      <c r="BH22" s="3">
        <f t="shared" si="9"/>
        <v>0</v>
      </c>
      <c r="BI22" s="3">
        <f t="shared" si="9"/>
        <v>0</v>
      </c>
      <c r="BJ22" s="3">
        <f t="shared" si="9"/>
        <v>0</v>
      </c>
      <c r="BK22" s="3">
        <f t="shared" si="9"/>
        <v>0</v>
      </c>
      <c r="BL22" s="3">
        <f t="shared" si="9"/>
        <v>0</v>
      </c>
      <c r="BM22" s="3">
        <f t="shared" si="9"/>
        <v>0</v>
      </c>
      <c r="BN22" s="3">
        <f t="shared" si="9"/>
        <v>0</v>
      </c>
      <c r="BO22" s="3">
        <f t="shared" si="9"/>
        <v>0</v>
      </c>
      <c r="BP22" s="3">
        <f t="shared" si="9"/>
        <v>0</v>
      </c>
      <c r="BQ22" s="3">
        <f t="shared" si="9"/>
        <v>0</v>
      </c>
      <c r="BR22" s="3">
        <f t="shared" si="9"/>
        <v>0</v>
      </c>
      <c r="BS22" s="3">
        <f t="shared" si="9"/>
        <v>0</v>
      </c>
      <c r="BT22" s="3">
        <f t="shared" si="9"/>
        <v>0</v>
      </c>
      <c r="BU22" s="3">
        <f t="shared" si="9"/>
        <v>0</v>
      </c>
      <c r="BV22" s="3">
        <f t="shared" si="9"/>
        <v>0</v>
      </c>
      <c r="BW22" s="3">
        <f t="shared" si="9"/>
        <v>0</v>
      </c>
      <c r="BX22" s="3">
        <f t="shared" si="9"/>
        <v>0</v>
      </c>
      <c r="BY22" s="3">
        <f t="shared" si="9"/>
        <v>0</v>
      </c>
      <c r="BZ22" s="3">
        <f t="shared" si="9"/>
        <v>0</v>
      </c>
      <c r="CA22" s="3">
        <f t="shared" ref="CA22:DF22" si="10">CA139</f>
        <v>654847.35</v>
      </c>
      <c r="CB22" s="3">
        <f t="shared" si="10"/>
        <v>556344.48</v>
      </c>
      <c r="CC22" s="3">
        <f t="shared" si="10"/>
        <v>0</v>
      </c>
      <c r="CD22" s="3">
        <f t="shared" si="10"/>
        <v>98502.87</v>
      </c>
      <c r="CE22" s="3">
        <f t="shared" si="10"/>
        <v>472129.41</v>
      </c>
      <c r="CF22" s="3">
        <f t="shared" si="10"/>
        <v>472129.41</v>
      </c>
      <c r="CG22" s="3">
        <f t="shared" si="10"/>
        <v>0</v>
      </c>
      <c r="CH22" s="3">
        <f t="shared" si="10"/>
        <v>472129.41</v>
      </c>
      <c r="CI22" s="3">
        <f t="shared" si="10"/>
        <v>0</v>
      </c>
      <c r="CJ22" s="3">
        <f t="shared" si="10"/>
        <v>0</v>
      </c>
      <c r="CK22" s="3">
        <f t="shared" si="10"/>
        <v>0</v>
      </c>
      <c r="CL22" s="3">
        <f t="shared" si="10"/>
        <v>0</v>
      </c>
      <c r="CM22" s="3">
        <f t="shared" si="10"/>
        <v>0</v>
      </c>
      <c r="CN22" s="3">
        <f t="shared" si="10"/>
        <v>0</v>
      </c>
      <c r="CO22" s="3">
        <f t="shared" si="10"/>
        <v>0</v>
      </c>
      <c r="CP22" s="3">
        <f t="shared" si="10"/>
        <v>0</v>
      </c>
      <c r="CQ22" s="3">
        <f t="shared" si="10"/>
        <v>0</v>
      </c>
      <c r="CR22" s="3">
        <f t="shared" si="10"/>
        <v>0</v>
      </c>
      <c r="CS22" s="3">
        <f t="shared" si="10"/>
        <v>0</v>
      </c>
      <c r="CT22" s="3">
        <f t="shared" si="10"/>
        <v>0</v>
      </c>
      <c r="CU22" s="3">
        <f t="shared" si="10"/>
        <v>0</v>
      </c>
      <c r="CV22" s="3">
        <f t="shared" si="10"/>
        <v>0</v>
      </c>
      <c r="CW22" s="3">
        <f t="shared" si="10"/>
        <v>0</v>
      </c>
      <c r="CX22" s="3">
        <f t="shared" si="10"/>
        <v>0</v>
      </c>
      <c r="CY22" s="3">
        <f t="shared" si="10"/>
        <v>0</v>
      </c>
      <c r="CZ22" s="3">
        <f t="shared" si="10"/>
        <v>0</v>
      </c>
      <c r="DA22" s="3">
        <f t="shared" si="10"/>
        <v>0</v>
      </c>
      <c r="DB22" s="3">
        <f t="shared" si="10"/>
        <v>0</v>
      </c>
      <c r="DC22" s="3">
        <f t="shared" si="10"/>
        <v>0</v>
      </c>
      <c r="DD22" s="3">
        <f t="shared" si="10"/>
        <v>0</v>
      </c>
      <c r="DE22" s="3">
        <f t="shared" si="10"/>
        <v>0</v>
      </c>
      <c r="DF22" s="3">
        <f t="shared" si="10"/>
        <v>0</v>
      </c>
      <c r="DG22" s="4">
        <f t="shared" ref="DG22:EL22" si="11">DG139</f>
        <v>3951366.66</v>
      </c>
      <c r="DH22" s="4">
        <f t="shared" si="11"/>
        <v>2657267.37</v>
      </c>
      <c r="DI22" s="4">
        <f t="shared" si="11"/>
        <v>434483.9</v>
      </c>
      <c r="DJ22" s="4">
        <f t="shared" si="11"/>
        <v>67563.06</v>
      </c>
      <c r="DK22" s="4">
        <f t="shared" si="11"/>
        <v>859615.39</v>
      </c>
      <c r="DL22" s="4">
        <f t="shared" si="11"/>
        <v>0</v>
      </c>
      <c r="DM22" s="4">
        <f t="shared" si="11"/>
        <v>4232.2314632000007</v>
      </c>
      <c r="DN22" s="4">
        <f t="shared" si="11"/>
        <v>217.54818110000002</v>
      </c>
      <c r="DO22" s="4">
        <f t="shared" si="11"/>
        <v>23670.07</v>
      </c>
      <c r="DP22" s="4">
        <f t="shared" si="11"/>
        <v>1041092.27</v>
      </c>
      <c r="DQ22" s="4">
        <f t="shared" si="11"/>
        <v>682698.28</v>
      </c>
      <c r="DR22" s="4">
        <f t="shared" si="11"/>
        <v>0</v>
      </c>
      <c r="DS22" s="4">
        <f t="shared" si="11"/>
        <v>0</v>
      </c>
      <c r="DT22" s="4">
        <f t="shared" si="11"/>
        <v>3892636.62</v>
      </c>
      <c r="DU22" s="4">
        <f t="shared" si="11"/>
        <v>2604299.5099999998</v>
      </c>
      <c r="DV22" s="4">
        <f t="shared" si="11"/>
        <v>432388.55</v>
      </c>
      <c r="DW22" s="4">
        <f t="shared" si="11"/>
        <v>66881.06</v>
      </c>
      <c r="DX22" s="4">
        <f t="shared" si="11"/>
        <v>855948.56</v>
      </c>
      <c r="DY22" s="4">
        <f t="shared" si="11"/>
        <v>0</v>
      </c>
      <c r="DZ22" s="4">
        <f t="shared" si="11"/>
        <v>4215.0879160000004</v>
      </c>
      <c r="EA22" s="4">
        <f t="shared" si="11"/>
        <v>215.39836430000003</v>
      </c>
      <c r="EB22" s="4">
        <f t="shared" si="11"/>
        <v>23148.83</v>
      </c>
      <c r="EC22" s="4">
        <f t="shared" si="11"/>
        <v>1036333.39</v>
      </c>
      <c r="ED22" s="4">
        <f t="shared" si="11"/>
        <v>679746.23</v>
      </c>
      <c r="EE22" s="4">
        <f t="shared" si="11"/>
        <v>0</v>
      </c>
      <c r="EF22" s="4">
        <f t="shared" si="11"/>
        <v>0</v>
      </c>
      <c r="EG22" s="4">
        <f t="shared" si="11"/>
        <v>0</v>
      </c>
      <c r="EH22" s="4">
        <f t="shared" si="11"/>
        <v>0</v>
      </c>
      <c r="EI22" s="4">
        <f t="shared" si="11"/>
        <v>0</v>
      </c>
      <c r="EJ22" s="4">
        <f t="shared" si="11"/>
        <v>5675157.21</v>
      </c>
      <c r="EK22" s="4">
        <f t="shared" si="11"/>
        <v>5567861.0300000003</v>
      </c>
      <c r="EL22" s="4">
        <f t="shared" si="11"/>
        <v>0</v>
      </c>
      <c r="EM22" s="4">
        <f t="shared" ref="EM22:FR22" si="12">EM139</f>
        <v>107296.18</v>
      </c>
      <c r="EN22" s="4">
        <f t="shared" si="12"/>
        <v>2657267.37</v>
      </c>
      <c r="EO22" s="4">
        <f t="shared" si="12"/>
        <v>2657267.37</v>
      </c>
      <c r="EP22" s="4">
        <f t="shared" si="12"/>
        <v>0</v>
      </c>
      <c r="EQ22" s="4">
        <f t="shared" si="12"/>
        <v>2657267.37</v>
      </c>
      <c r="ER22" s="4">
        <f t="shared" si="12"/>
        <v>0</v>
      </c>
      <c r="ES22" s="4">
        <f t="shared" si="12"/>
        <v>0</v>
      </c>
      <c r="ET22" s="4">
        <f t="shared" si="12"/>
        <v>0</v>
      </c>
      <c r="EU22" s="4">
        <f t="shared" si="12"/>
        <v>0</v>
      </c>
      <c r="EV22" s="4">
        <f t="shared" si="12"/>
        <v>0</v>
      </c>
      <c r="EW22" s="4">
        <f t="shared" si="12"/>
        <v>0</v>
      </c>
      <c r="EX22" s="4">
        <f t="shared" si="12"/>
        <v>0</v>
      </c>
      <c r="EY22" s="4">
        <f t="shared" si="12"/>
        <v>0</v>
      </c>
      <c r="EZ22" s="4">
        <f t="shared" si="12"/>
        <v>0</v>
      </c>
      <c r="FA22" s="4">
        <f t="shared" si="12"/>
        <v>0</v>
      </c>
      <c r="FB22" s="4">
        <f t="shared" si="12"/>
        <v>0</v>
      </c>
      <c r="FC22" s="4">
        <f t="shared" si="12"/>
        <v>0</v>
      </c>
      <c r="FD22" s="4">
        <f t="shared" si="12"/>
        <v>0</v>
      </c>
      <c r="FE22" s="4">
        <f t="shared" si="12"/>
        <v>0</v>
      </c>
      <c r="FF22" s="4">
        <f t="shared" si="12"/>
        <v>0</v>
      </c>
      <c r="FG22" s="4">
        <f t="shared" si="12"/>
        <v>0</v>
      </c>
      <c r="FH22" s="4">
        <f t="shared" si="12"/>
        <v>0</v>
      </c>
      <c r="FI22" s="4">
        <f t="shared" si="12"/>
        <v>0</v>
      </c>
      <c r="FJ22" s="4">
        <f t="shared" si="12"/>
        <v>0</v>
      </c>
      <c r="FK22" s="4">
        <f t="shared" si="12"/>
        <v>0</v>
      </c>
      <c r="FL22" s="4">
        <f t="shared" si="12"/>
        <v>0</v>
      </c>
      <c r="FM22" s="4">
        <f t="shared" si="12"/>
        <v>0</v>
      </c>
      <c r="FN22" s="4">
        <f t="shared" si="12"/>
        <v>0</v>
      </c>
      <c r="FO22" s="4">
        <f t="shared" si="12"/>
        <v>0</v>
      </c>
      <c r="FP22" s="4">
        <f t="shared" si="12"/>
        <v>0</v>
      </c>
      <c r="FQ22" s="4">
        <f t="shared" si="12"/>
        <v>0</v>
      </c>
      <c r="FR22" s="4">
        <f t="shared" si="12"/>
        <v>0</v>
      </c>
      <c r="FS22" s="4">
        <f t="shared" ref="FS22:GX22" si="13">FS139</f>
        <v>5608716.2400000002</v>
      </c>
      <c r="FT22" s="4">
        <f t="shared" si="13"/>
        <v>5501420.0599999996</v>
      </c>
      <c r="FU22" s="4">
        <f t="shared" si="13"/>
        <v>0</v>
      </c>
      <c r="FV22" s="4">
        <f t="shared" si="13"/>
        <v>107296.18</v>
      </c>
      <c r="FW22" s="4">
        <f t="shared" si="13"/>
        <v>2604299.5099999998</v>
      </c>
      <c r="FX22" s="4">
        <f t="shared" si="13"/>
        <v>2604299.5099999998</v>
      </c>
      <c r="FY22" s="4">
        <f t="shared" si="13"/>
        <v>0</v>
      </c>
      <c r="FZ22" s="4">
        <f t="shared" si="13"/>
        <v>2604299.5099999998</v>
      </c>
      <c r="GA22" s="4">
        <f t="shared" si="13"/>
        <v>0</v>
      </c>
      <c r="GB22" s="4">
        <f t="shared" si="13"/>
        <v>0</v>
      </c>
      <c r="GC22" s="4">
        <f t="shared" si="13"/>
        <v>0</v>
      </c>
      <c r="GD22" s="4">
        <f t="shared" si="13"/>
        <v>0</v>
      </c>
      <c r="GE22" s="4">
        <f t="shared" si="13"/>
        <v>0</v>
      </c>
      <c r="GF22" s="4">
        <f t="shared" si="13"/>
        <v>0</v>
      </c>
      <c r="GG22" s="4">
        <f t="shared" si="13"/>
        <v>0</v>
      </c>
      <c r="GH22" s="4">
        <f t="shared" si="13"/>
        <v>0</v>
      </c>
      <c r="GI22" s="4">
        <f t="shared" si="13"/>
        <v>0</v>
      </c>
      <c r="GJ22" s="4">
        <f t="shared" si="13"/>
        <v>0</v>
      </c>
      <c r="GK22" s="4">
        <f t="shared" si="13"/>
        <v>0</v>
      </c>
      <c r="GL22" s="4">
        <f t="shared" si="13"/>
        <v>0</v>
      </c>
      <c r="GM22" s="4">
        <f t="shared" si="13"/>
        <v>0</v>
      </c>
      <c r="GN22" s="4">
        <f t="shared" si="13"/>
        <v>0</v>
      </c>
      <c r="GO22" s="4">
        <f t="shared" si="13"/>
        <v>0</v>
      </c>
      <c r="GP22" s="4">
        <f t="shared" si="13"/>
        <v>0</v>
      </c>
      <c r="GQ22" s="4">
        <f t="shared" si="13"/>
        <v>0</v>
      </c>
      <c r="GR22" s="4">
        <f t="shared" si="13"/>
        <v>0</v>
      </c>
      <c r="GS22" s="4">
        <f t="shared" si="13"/>
        <v>0</v>
      </c>
      <c r="GT22" s="4">
        <f t="shared" si="13"/>
        <v>0</v>
      </c>
      <c r="GU22" s="4">
        <f t="shared" si="13"/>
        <v>0</v>
      </c>
      <c r="GV22" s="4">
        <f t="shared" si="13"/>
        <v>0</v>
      </c>
      <c r="GW22" s="4">
        <f t="shared" si="13"/>
        <v>0</v>
      </c>
      <c r="GX22" s="4">
        <f t="shared" si="13"/>
        <v>0</v>
      </c>
    </row>
    <row r="24" spans="1:255" x14ac:dyDescent="0.2">
      <c r="A24" s="2">
        <v>17</v>
      </c>
      <c r="B24" s="2">
        <v>1</v>
      </c>
      <c r="C24" s="2">
        <f>ROW(SmtRes!A2)</f>
        <v>2</v>
      </c>
      <c r="D24" s="2">
        <f>ROW(EtalonRes!A2)</f>
        <v>2</v>
      </c>
      <c r="E24" s="2" t="s">
        <v>12</v>
      </c>
      <c r="F24" s="2" t="s">
        <v>17</v>
      </c>
      <c r="G24" s="2" t="s">
        <v>18</v>
      </c>
      <c r="H24" s="2" t="s">
        <v>19</v>
      </c>
      <c r="I24" s="2">
        <f>ROUND((559.17)/1000,9)</f>
        <v>0.55916999999999994</v>
      </c>
      <c r="J24" s="2">
        <v>0</v>
      </c>
      <c r="K24" s="2"/>
      <c r="L24" s="2"/>
      <c r="M24" s="2"/>
      <c r="N24" s="2"/>
      <c r="O24" s="2">
        <f t="shared" ref="O24:O63" si="14">ROUND(CP24,2)</f>
        <v>1939.46</v>
      </c>
      <c r="P24" s="2">
        <f t="shared" ref="P24:P63" si="15">ROUND(CQ24*I24,2)</f>
        <v>0</v>
      </c>
      <c r="Q24" s="2">
        <f t="shared" ref="Q24:Q63" si="16">ROUND(CR24*I24,2)</f>
        <v>1939.46</v>
      </c>
      <c r="R24" s="2">
        <f t="shared" ref="R24:R63" si="17">ROUND(CS24*I24,2)</f>
        <v>227.15</v>
      </c>
      <c r="S24" s="2">
        <f t="shared" ref="S24:S63" si="18">ROUND(CT24*I24,2)</f>
        <v>0</v>
      </c>
      <c r="T24" s="2">
        <f t="shared" ref="T24:T63" si="19">ROUND(CU24*I24,2)</f>
        <v>0</v>
      </c>
      <c r="U24" s="2">
        <f t="shared" ref="U24:U63" si="20">CV24*I24</f>
        <v>0</v>
      </c>
      <c r="V24" s="2">
        <f t="shared" ref="V24:V63" si="21">CW24*I24</f>
        <v>16.825425299999999</v>
      </c>
      <c r="W24" s="2">
        <f t="shared" ref="W24:W63" si="22">ROUND(CX24*I24,2)</f>
        <v>0</v>
      </c>
      <c r="X24" s="2">
        <f t="shared" ref="X24:X63" si="23">ROUND(CY24,2)</f>
        <v>215.79</v>
      </c>
      <c r="Y24" s="2">
        <f t="shared" ref="Y24:Y63" si="24">ROUND(CZ24,2)</f>
        <v>113.58</v>
      </c>
      <c r="Z24" s="2"/>
      <c r="AA24" s="2">
        <v>31230744</v>
      </c>
      <c r="AB24" s="2">
        <f t="shared" ref="AB24:AB63" si="25">ROUND((AC24+AD24+AF24),6)</f>
        <v>3468.47</v>
      </c>
      <c r="AC24" s="2">
        <f t="shared" ref="AC24:AC57" si="26">ROUND((ES24),6)</f>
        <v>0</v>
      </c>
      <c r="AD24" s="2">
        <f>ROUND((((ET24)-(EU24))+AE24),6)</f>
        <v>3468.47</v>
      </c>
      <c r="AE24" s="2">
        <f>ROUND((EU24),6)</f>
        <v>406.22</v>
      </c>
      <c r="AF24" s="2">
        <f>ROUND((EV24),6)</f>
        <v>0</v>
      </c>
      <c r="AG24" s="2">
        <f t="shared" ref="AG24:AG63" si="27">ROUND((AP24),6)</f>
        <v>0</v>
      </c>
      <c r="AH24" s="2">
        <f>(EW24)</f>
        <v>0</v>
      </c>
      <c r="AI24" s="2">
        <f>(EX24)</f>
        <v>30.09</v>
      </c>
      <c r="AJ24" s="2">
        <f t="shared" ref="AJ24:AJ63" si="28">ROUND((AS24),6)</f>
        <v>0</v>
      </c>
      <c r="AK24" s="2">
        <v>3468.47</v>
      </c>
      <c r="AL24" s="2">
        <v>0</v>
      </c>
      <c r="AM24" s="2">
        <v>3468.47</v>
      </c>
      <c r="AN24" s="2">
        <v>406.22</v>
      </c>
      <c r="AO24" s="2">
        <v>0</v>
      </c>
      <c r="AP24" s="2">
        <v>0</v>
      </c>
      <c r="AQ24" s="2">
        <v>0</v>
      </c>
      <c r="AR24" s="2">
        <v>30.09</v>
      </c>
      <c r="AS24" s="2">
        <v>0</v>
      </c>
      <c r="AT24" s="2">
        <v>95</v>
      </c>
      <c r="AU24" s="2">
        <v>50</v>
      </c>
      <c r="AV24" s="2">
        <v>1</v>
      </c>
      <c r="AW24" s="2">
        <v>1</v>
      </c>
      <c r="AX24" s="2"/>
      <c r="AY24" s="2"/>
      <c r="AZ24" s="2">
        <v>1</v>
      </c>
      <c r="BA24" s="2">
        <v>1</v>
      </c>
      <c r="BB24" s="2">
        <v>1</v>
      </c>
      <c r="BC24" s="2">
        <v>1</v>
      </c>
      <c r="BD24" s="2" t="s">
        <v>3</v>
      </c>
      <c r="BE24" s="2" t="s">
        <v>3</v>
      </c>
      <c r="BF24" s="2" t="s">
        <v>3</v>
      </c>
      <c r="BG24" s="2" t="s">
        <v>3</v>
      </c>
      <c r="BH24" s="2">
        <v>0</v>
      </c>
      <c r="BI24" s="2">
        <v>1</v>
      </c>
      <c r="BJ24" s="2" t="s">
        <v>20</v>
      </c>
      <c r="BK24" s="2"/>
      <c r="BL24" s="2"/>
      <c r="BM24" s="2">
        <v>1001</v>
      </c>
      <c r="BN24" s="2">
        <v>0</v>
      </c>
      <c r="BO24" s="2" t="s">
        <v>3</v>
      </c>
      <c r="BP24" s="2">
        <v>0</v>
      </c>
      <c r="BQ24" s="2">
        <v>2</v>
      </c>
      <c r="BR24" s="2">
        <v>0</v>
      </c>
      <c r="BS24" s="2">
        <v>1</v>
      </c>
      <c r="BT24" s="2">
        <v>1</v>
      </c>
      <c r="BU24" s="2">
        <v>1</v>
      </c>
      <c r="BV24" s="2">
        <v>1</v>
      </c>
      <c r="BW24" s="2">
        <v>1</v>
      </c>
      <c r="BX24" s="2">
        <v>1</v>
      </c>
      <c r="BY24" s="2" t="s">
        <v>3</v>
      </c>
      <c r="BZ24" s="2">
        <v>95</v>
      </c>
      <c r="CA24" s="2">
        <v>50</v>
      </c>
      <c r="CB24" s="2"/>
      <c r="CC24" s="2"/>
      <c r="CD24" s="2"/>
      <c r="CE24" s="2"/>
      <c r="CF24" s="2">
        <v>0</v>
      </c>
      <c r="CG24" s="2">
        <v>0</v>
      </c>
      <c r="CH24" s="2"/>
      <c r="CI24" s="2"/>
      <c r="CJ24" s="2"/>
      <c r="CK24" s="2"/>
      <c r="CL24" s="2"/>
      <c r="CM24" s="2">
        <v>0</v>
      </c>
      <c r="CN24" s="2" t="s">
        <v>3</v>
      </c>
      <c r="CO24" s="2">
        <v>0</v>
      </c>
      <c r="CP24" s="2">
        <f t="shared" ref="CP24:CP63" si="29">(P24+Q24+S24)</f>
        <v>1939.46</v>
      </c>
      <c r="CQ24" s="2">
        <f t="shared" ref="CQ24:CQ63" si="30">AC24*BC24</f>
        <v>0</v>
      </c>
      <c r="CR24" s="2">
        <f t="shared" ref="CR24:CR63" si="31">AD24*BB24</f>
        <v>3468.47</v>
      </c>
      <c r="CS24" s="2">
        <f t="shared" ref="CS24:CS63" si="32">AE24*BS24</f>
        <v>406.22</v>
      </c>
      <c r="CT24" s="2">
        <f t="shared" ref="CT24:CT63" si="33">AF24*BA24</f>
        <v>0</v>
      </c>
      <c r="CU24" s="2">
        <f t="shared" ref="CU24:CU63" si="34">AG24</f>
        <v>0</v>
      </c>
      <c r="CV24" s="2">
        <f t="shared" ref="CV24:CV63" si="35">AH24</f>
        <v>0</v>
      </c>
      <c r="CW24" s="2">
        <f t="shared" ref="CW24:CW63" si="36">AI24</f>
        <v>30.09</v>
      </c>
      <c r="CX24" s="2">
        <f t="shared" ref="CX24:CX63" si="37">AJ24</f>
        <v>0</v>
      </c>
      <c r="CY24" s="2">
        <f t="shared" ref="CY24:CY29" si="38">(((S24+R24)*AT24)/100)</f>
        <v>215.79249999999999</v>
      </c>
      <c r="CZ24" s="2">
        <f t="shared" ref="CZ24:CZ29" si="39">(((S24+R24)*AU24)/100)</f>
        <v>113.575</v>
      </c>
      <c r="DA24" s="2"/>
      <c r="DB24" s="2"/>
      <c r="DC24" s="2" t="s">
        <v>3</v>
      </c>
      <c r="DD24" s="2" t="s">
        <v>3</v>
      </c>
      <c r="DE24" s="2" t="s">
        <v>3</v>
      </c>
      <c r="DF24" s="2" t="s">
        <v>3</v>
      </c>
      <c r="DG24" s="2" t="s">
        <v>3</v>
      </c>
      <c r="DH24" s="2" t="s">
        <v>3</v>
      </c>
      <c r="DI24" s="2" t="s">
        <v>3</v>
      </c>
      <c r="DJ24" s="2" t="s">
        <v>3</v>
      </c>
      <c r="DK24" s="2" t="s">
        <v>3</v>
      </c>
      <c r="DL24" s="2" t="s">
        <v>3</v>
      </c>
      <c r="DM24" s="2" t="s">
        <v>3</v>
      </c>
      <c r="DN24" s="2">
        <v>0</v>
      </c>
      <c r="DO24" s="2">
        <v>0</v>
      </c>
      <c r="DP24" s="2">
        <v>1</v>
      </c>
      <c r="DQ24" s="2">
        <v>1</v>
      </c>
      <c r="DR24" s="2"/>
      <c r="DS24" s="2"/>
      <c r="DT24" s="2"/>
      <c r="DU24" s="2">
        <v>1007</v>
      </c>
      <c r="DV24" s="2" t="s">
        <v>19</v>
      </c>
      <c r="DW24" s="2" t="s">
        <v>19</v>
      </c>
      <c r="DX24" s="2">
        <v>1000</v>
      </c>
      <c r="DY24" s="2"/>
      <c r="DZ24" s="2"/>
      <c r="EA24" s="2"/>
      <c r="EB24" s="2"/>
      <c r="EC24" s="2"/>
      <c r="ED24" s="2"/>
      <c r="EE24" s="2">
        <v>31230472</v>
      </c>
      <c r="EF24" s="2">
        <v>2</v>
      </c>
      <c r="EG24" s="2" t="s">
        <v>21</v>
      </c>
      <c r="EH24" s="2">
        <v>0</v>
      </c>
      <c r="EI24" s="2" t="s">
        <v>3</v>
      </c>
      <c r="EJ24" s="2">
        <v>1</v>
      </c>
      <c r="EK24" s="2">
        <v>1001</v>
      </c>
      <c r="EL24" s="2" t="s">
        <v>22</v>
      </c>
      <c r="EM24" s="2" t="s">
        <v>23</v>
      </c>
      <c r="EN24" s="2"/>
      <c r="EO24" s="2" t="s">
        <v>3</v>
      </c>
      <c r="EP24" s="2"/>
      <c r="EQ24" s="2">
        <v>131072</v>
      </c>
      <c r="ER24" s="2">
        <v>3468.47</v>
      </c>
      <c r="ES24" s="2">
        <v>0</v>
      </c>
      <c r="ET24" s="2">
        <v>3468.47</v>
      </c>
      <c r="EU24" s="2">
        <v>406.22</v>
      </c>
      <c r="EV24" s="2">
        <v>0</v>
      </c>
      <c r="EW24" s="2">
        <v>0</v>
      </c>
      <c r="EX24" s="2">
        <v>30.09</v>
      </c>
      <c r="EY24" s="2">
        <v>0</v>
      </c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>
        <v>0</v>
      </c>
      <c r="FR24" s="2">
        <f t="shared" ref="FR24:FR63" si="40">ROUND(IF(AND(BH24=3,BI24=3),P24,0),2)</f>
        <v>0</v>
      </c>
      <c r="FS24" s="2">
        <v>0</v>
      </c>
      <c r="FT24" s="2"/>
      <c r="FU24" s="2"/>
      <c r="FV24" s="2"/>
      <c r="FW24" s="2"/>
      <c r="FX24" s="2">
        <v>95</v>
      </c>
      <c r="FY24" s="2">
        <v>50</v>
      </c>
      <c r="FZ24" s="2"/>
      <c r="GA24" s="2" t="s">
        <v>3</v>
      </c>
      <c r="GB24" s="2"/>
      <c r="GC24" s="2"/>
      <c r="GD24" s="2">
        <v>0</v>
      </c>
      <c r="GE24" s="2"/>
      <c r="GF24" s="2">
        <v>-2067088664</v>
      </c>
      <c r="GG24" s="2">
        <v>2</v>
      </c>
      <c r="GH24" s="2">
        <v>1</v>
      </c>
      <c r="GI24" s="2">
        <v>-2</v>
      </c>
      <c r="GJ24" s="2">
        <v>0</v>
      </c>
      <c r="GK24" s="2">
        <f>ROUND(R24*(R12)/100,2)</f>
        <v>0</v>
      </c>
      <c r="GL24" s="2">
        <f t="shared" ref="GL24:GL63" si="41">ROUND(IF(AND(BH24=3,BI24=3,FS24&lt;&gt;0),P24,0),2)</f>
        <v>0</v>
      </c>
      <c r="GM24" s="2">
        <f t="shared" ref="GM24:GM63" si="42">ROUND(O24+X24+Y24+GK24,2)+GX24</f>
        <v>2268.83</v>
      </c>
      <c r="GN24" s="2">
        <f t="shared" ref="GN24:GN63" si="43">IF(OR(BI24=0,BI24=1),ROUND(O24+X24+Y24+GK24,2),0)</f>
        <v>2268.83</v>
      </c>
      <c r="GO24" s="2">
        <f t="shared" ref="GO24:GO63" si="44">IF(BI24=2,ROUND(O24+X24+Y24+GK24,2),0)</f>
        <v>0</v>
      </c>
      <c r="GP24" s="2">
        <f t="shared" ref="GP24:GP63" si="45">IF(BI24=4,ROUND(O24+X24+Y24+GK24,2)+GX24,0)</f>
        <v>0</v>
      </c>
      <c r="GQ24" s="2"/>
      <c r="GR24" s="2">
        <v>0</v>
      </c>
      <c r="GS24" s="2">
        <v>3</v>
      </c>
      <c r="GT24" s="2">
        <v>0</v>
      </c>
      <c r="GU24" s="2" t="s">
        <v>3</v>
      </c>
      <c r="GV24" s="2">
        <f t="shared" ref="GV24:GV63" si="46">ROUND(GT24,6)</f>
        <v>0</v>
      </c>
      <c r="GW24" s="2">
        <v>1</v>
      </c>
      <c r="GX24" s="2">
        <f t="shared" ref="GX24:GX63" si="47">ROUND(GV24*GW24*I24,2)</f>
        <v>0</v>
      </c>
      <c r="GY24" s="2"/>
      <c r="GZ24" s="2"/>
      <c r="HA24" s="2">
        <v>0</v>
      </c>
      <c r="HB24" s="2">
        <v>0</v>
      </c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>
        <v>0</v>
      </c>
      <c r="IL24" s="2"/>
      <c r="IM24" s="2"/>
      <c r="IN24" s="2"/>
      <c r="IO24" s="2"/>
      <c r="IP24" s="2"/>
      <c r="IQ24" s="2"/>
      <c r="IR24" s="2"/>
      <c r="IS24" s="2"/>
      <c r="IT24" s="2"/>
      <c r="IU24" s="2"/>
    </row>
    <row r="25" spans="1:255" x14ac:dyDescent="0.2">
      <c r="A25">
        <v>17</v>
      </c>
      <c r="B25">
        <v>1</v>
      </c>
      <c r="C25">
        <f>ROW(SmtRes!A4)</f>
        <v>4</v>
      </c>
      <c r="D25">
        <f>ROW(EtalonRes!A4)</f>
        <v>4</v>
      </c>
      <c r="E25" t="s">
        <v>12</v>
      </c>
      <c r="F25" t="s">
        <v>17</v>
      </c>
      <c r="G25" t="s">
        <v>18</v>
      </c>
      <c r="H25" t="s">
        <v>19</v>
      </c>
      <c r="I25">
        <f>ROUND((559.17)/1000,9)</f>
        <v>0.55916999999999994</v>
      </c>
      <c r="J25">
        <v>0</v>
      </c>
      <c r="O25">
        <f t="shared" si="14"/>
        <v>15923</v>
      </c>
      <c r="P25">
        <f t="shared" si="15"/>
        <v>0</v>
      </c>
      <c r="Q25">
        <f t="shared" si="16"/>
        <v>15923</v>
      </c>
      <c r="R25">
        <f t="shared" si="17"/>
        <v>5615.05</v>
      </c>
      <c r="S25">
        <f t="shared" si="18"/>
        <v>0</v>
      </c>
      <c r="T25">
        <f t="shared" si="19"/>
        <v>0</v>
      </c>
      <c r="U25">
        <f t="shared" si="20"/>
        <v>0</v>
      </c>
      <c r="V25">
        <f t="shared" si="21"/>
        <v>16.825425299999999</v>
      </c>
      <c r="W25">
        <f t="shared" si="22"/>
        <v>0</v>
      </c>
      <c r="X25">
        <f t="shared" si="23"/>
        <v>4548.1899999999996</v>
      </c>
      <c r="Y25">
        <f t="shared" si="24"/>
        <v>2246.02</v>
      </c>
      <c r="AA25">
        <v>31230745</v>
      </c>
      <c r="AB25">
        <f t="shared" si="25"/>
        <v>3468.47</v>
      </c>
      <c r="AC25">
        <f t="shared" si="26"/>
        <v>0</v>
      </c>
      <c r="AD25">
        <f>ROUND((((ET25)-(EU25))+AE25),6)</f>
        <v>3468.47</v>
      </c>
      <c r="AE25">
        <f>ROUND((EU25),6)</f>
        <v>406.22</v>
      </c>
      <c r="AF25">
        <f>ROUND((EV25),6)</f>
        <v>0</v>
      </c>
      <c r="AG25">
        <f t="shared" si="27"/>
        <v>0</v>
      </c>
      <c r="AH25">
        <f>(EW25)</f>
        <v>0</v>
      </c>
      <c r="AI25">
        <f>(EX25)</f>
        <v>30.09</v>
      </c>
      <c r="AJ25">
        <f t="shared" si="28"/>
        <v>0</v>
      </c>
      <c r="AK25">
        <v>3468.47</v>
      </c>
      <c r="AL25">
        <v>0</v>
      </c>
      <c r="AM25">
        <v>3468.47</v>
      </c>
      <c r="AN25">
        <v>406.22</v>
      </c>
      <c r="AO25">
        <v>0</v>
      </c>
      <c r="AP25">
        <v>0</v>
      </c>
      <c r="AQ25">
        <v>0</v>
      </c>
      <c r="AR25">
        <v>30.09</v>
      </c>
      <c r="AS25">
        <v>0</v>
      </c>
      <c r="AT25">
        <v>81</v>
      </c>
      <c r="AU25">
        <v>40</v>
      </c>
      <c r="AV25">
        <v>1</v>
      </c>
      <c r="AW25">
        <v>1</v>
      </c>
      <c r="AZ25">
        <v>1</v>
      </c>
      <c r="BA25">
        <v>24.72</v>
      </c>
      <c r="BB25">
        <v>8.2100000000000009</v>
      </c>
      <c r="BC25">
        <v>1</v>
      </c>
      <c r="BD25" t="s">
        <v>3</v>
      </c>
      <c r="BE25" t="s">
        <v>3</v>
      </c>
      <c r="BF25" t="s">
        <v>3</v>
      </c>
      <c r="BG25" t="s">
        <v>3</v>
      </c>
      <c r="BH25">
        <v>0</v>
      </c>
      <c r="BI25">
        <v>1</v>
      </c>
      <c r="BJ25" t="s">
        <v>20</v>
      </c>
      <c r="BM25">
        <v>1001</v>
      </c>
      <c r="BN25">
        <v>0</v>
      </c>
      <c r="BO25" t="s">
        <v>17</v>
      </c>
      <c r="BP25">
        <v>1</v>
      </c>
      <c r="BQ25">
        <v>2</v>
      </c>
      <c r="BR25">
        <v>0</v>
      </c>
      <c r="BS25">
        <v>24.72</v>
      </c>
      <c r="BT25">
        <v>1</v>
      </c>
      <c r="BU25">
        <v>1</v>
      </c>
      <c r="BV25">
        <v>1</v>
      </c>
      <c r="BW25">
        <v>1</v>
      </c>
      <c r="BX25">
        <v>1</v>
      </c>
      <c r="BY25" t="s">
        <v>3</v>
      </c>
      <c r="BZ25">
        <v>95</v>
      </c>
      <c r="CA25">
        <v>50</v>
      </c>
      <c r="CF25">
        <v>0</v>
      </c>
      <c r="CG25">
        <v>0</v>
      </c>
      <c r="CM25">
        <v>0</v>
      </c>
      <c r="CN25" t="s">
        <v>3</v>
      </c>
      <c r="CO25">
        <v>0</v>
      </c>
      <c r="CP25">
        <f t="shared" si="29"/>
        <v>15923</v>
      </c>
      <c r="CQ25">
        <f t="shared" si="30"/>
        <v>0</v>
      </c>
      <c r="CR25">
        <f t="shared" si="31"/>
        <v>28476.1387</v>
      </c>
      <c r="CS25">
        <f t="shared" si="32"/>
        <v>10041.758400000001</v>
      </c>
      <c r="CT25">
        <f t="shared" si="33"/>
        <v>0</v>
      </c>
      <c r="CU25">
        <f t="shared" si="34"/>
        <v>0</v>
      </c>
      <c r="CV25">
        <f t="shared" si="35"/>
        <v>0</v>
      </c>
      <c r="CW25">
        <f t="shared" si="36"/>
        <v>30.09</v>
      </c>
      <c r="CX25">
        <f t="shared" si="37"/>
        <v>0</v>
      </c>
      <c r="CY25">
        <f t="shared" si="38"/>
        <v>4548.1904999999997</v>
      </c>
      <c r="CZ25">
        <f t="shared" si="39"/>
        <v>2246.02</v>
      </c>
      <c r="DC25" t="s">
        <v>3</v>
      </c>
      <c r="DD25" t="s">
        <v>3</v>
      </c>
      <c r="DE25" t="s">
        <v>3</v>
      </c>
      <c r="DF25" t="s">
        <v>3</v>
      </c>
      <c r="DG25" t="s">
        <v>3</v>
      </c>
      <c r="DH25" t="s">
        <v>3</v>
      </c>
      <c r="DI25" t="s">
        <v>3</v>
      </c>
      <c r="DJ25" t="s">
        <v>3</v>
      </c>
      <c r="DK25" t="s">
        <v>3</v>
      </c>
      <c r="DL25" t="s">
        <v>3</v>
      </c>
      <c r="DM25" t="s">
        <v>3</v>
      </c>
      <c r="DN25">
        <v>0</v>
      </c>
      <c r="DO25">
        <v>0</v>
      </c>
      <c r="DP25">
        <v>1</v>
      </c>
      <c r="DQ25">
        <v>1</v>
      </c>
      <c r="DU25">
        <v>1007</v>
      </c>
      <c r="DV25" t="s">
        <v>19</v>
      </c>
      <c r="DW25" t="s">
        <v>19</v>
      </c>
      <c r="DX25">
        <v>1000</v>
      </c>
      <c r="EE25">
        <v>31230472</v>
      </c>
      <c r="EF25">
        <v>2</v>
      </c>
      <c r="EG25" t="s">
        <v>21</v>
      </c>
      <c r="EH25">
        <v>0</v>
      </c>
      <c r="EI25" t="s">
        <v>3</v>
      </c>
      <c r="EJ25">
        <v>1</v>
      </c>
      <c r="EK25">
        <v>1001</v>
      </c>
      <c r="EL25" t="s">
        <v>22</v>
      </c>
      <c r="EM25" t="s">
        <v>23</v>
      </c>
      <c r="EO25" t="s">
        <v>3</v>
      </c>
      <c r="EQ25">
        <v>131072</v>
      </c>
      <c r="ER25">
        <v>3468.47</v>
      </c>
      <c r="ES25">
        <v>0</v>
      </c>
      <c r="ET25">
        <v>3468.47</v>
      </c>
      <c r="EU25">
        <v>406.22</v>
      </c>
      <c r="EV25">
        <v>0</v>
      </c>
      <c r="EW25">
        <v>0</v>
      </c>
      <c r="EX25">
        <v>30.09</v>
      </c>
      <c r="EY25">
        <v>0</v>
      </c>
      <c r="FQ25">
        <v>0</v>
      </c>
      <c r="FR25">
        <f t="shared" si="40"/>
        <v>0</v>
      </c>
      <c r="FS25">
        <v>0</v>
      </c>
      <c r="FV25" t="s">
        <v>24</v>
      </c>
      <c r="FW25" t="s">
        <v>25</v>
      </c>
      <c r="FX25">
        <v>95</v>
      </c>
      <c r="FY25">
        <v>50</v>
      </c>
      <c r="GA25" t="s">
        <v>3</v>
      </c>
      <c r="GD25">
        <v>0</v>
      </c>
      <c r="GF25">
        <v>-2067088664</v>
      </c>
      <c r="GG25">
        <v>2</v>
      </c>
      <c r="GH25">
        <v>1</v>
      </c>
      <c r="GI25">
        <v>2</v>
      </c>
      <c r="GJ25">
        <v>0</v>
      </c>
      <c r="GK25">
        <f>ROUND(R25*(S12)/100,2)</f>
        <v>0</v>
      </c>
      <c r="GL25">
        <f t="shared" si="41"/>
        <v>0</v>
      </c>
      <c r="GM25">
        <f t="shared" si="42"/>
        <v>22717.21</v>
      </c>
      <c r="GN25">
        <f t="shared" si="43"/>
        <v>22717.21</v>
      </c>
      <c r="GO25">
        <f t="shared" si="44"/>
        <v>0</v>
      </c>
      <c r="GP25">
        <f t="shared" si="45"/>
        <v>0</v>
      </c>
      <c r="GR25">
        <v>0</v>
      </c>
      <c r="GS25">
        <v>3</v>
      </c>
      <c r="GT25">
        <v>0</v>
      </c>
      <c r="GU25" t="s">
        <v>3</v>
      </c>
      <c r="GV25">
        <f t="shared" si="46"/>
        <v>0</v>
      </c>
      <c r="GW25">
        <v>1</v>
      </c>
      <c r="GX25">
        <f t="shared" si="47"/>
        <v>0</v>
      </c>
      <c r="HA25">
        <v>0</v>
      </c>
      <c r="HB25">
        <v>0</v>
      </c>
      <c r="IK25">
        <v>0</v>
      </c>
    </row>
    <row r="26" spans="1:255" x14ac:dyDescent="0.2">
      <c r="A26" s="2">
        <v>17</v>
      </c>
      <c r="B26" s="2">
        <v>1</v>
      </c>
      <c r="C26" s="2">
        <f>ROW(SmtRes!A5)</f>
        <v>5</v>
      </c>
      <c r="D26" s="2">
        <f>ROW(EtalonRes!A5)</f>
        <v>5</v>
      </c>
      <c r="E26" s="2" t="s">
        <v>26</v>
      </c>
      <c r="F26" s="2" t="s">
        <v>27</v>
      </c>
      <c r="G26" s="2" t="s">
        <v>28</v>
      </c>
      <c r="H26" s="2" t="s">
        <v>29</v>
      </c>
      <c r="I26" s="2">
        <f>ROUND((17.29)/100,9)</f>
        <v>0.1729</v>
      </c>
      <c r="J26" s="2">
        <v>0</v>
      </c>
      <c r="K26" s="2"/>
      <c r="L26" s="2"/>
      <c r="M26" s="2"/>
      <c r="N26" s="2"/>
      <c r="O26" s="2">
        <f t="shared" si="14"/>
        <v>249.22</v>
      </c>
      <c r="P26" s="2">
        <f t="shared" si="15"/>
        <v>0</v>
      </c>
      <c r="Q26" s="2">
        <f t="shared" si="16"/>
        <v>0</v>
      </c>
      <c r="R26" s="2">
        <f t="shared" si="17"/>
        <v>0</v>
      </c>
      <c r="S26" s="2">
        <f t="shared" si="18"/>
        <v>249.22</v>
      </c>
      <c r="T26" s="2">
        <f t="shared" si="19"/>
        <v>0</v>
      </c>
      <c r="U26" s="2">
        <f t="shared" si="20"/>
        <v>31.951919999999998</v>
      </c>
      <c r="V26" s="2">
        <f t="shared" si="21"/>
        <v>0</v>
      </c>
      <c r="W26" s="2">
        <f t="shared" si="22"/>
        <v>0</v>
      </c>
      <c r="X26" s="2">
        <f t="shared" si="23"/>
        <v>199.38</v>
      </c>
      <c r="Y26" s="2">
        <f t="shared" si="24"/>
        <v>112.15</v>
      </c>
      <c r="Z26" s="2"/>
      <c r="AA26" s="2">
        <v>31230744</v>
      </c>
      <c r="AB26" s="2">
        <f t="shared" si="25"/>
        <v>1441.44</v>
      </c>
      <c r="AC26" s="2">
        <f t="shared" si="26"/>
        <v>0</v>
      </c>
      <c r="AD26" s="2">
        <f>ROUND((((ET26)-(EU26))+AE26),6)</f>
        <v>0</v>
      </c>
      <c r="AE26" s="2">
        <f>ROUND((EU26),6)</f>
        <v>0</v>
      </c>
      <c r="AF26" s="2">
        <f>ROUND(((EV26*1.2)),6)</f>
        <v>1441.44</v>
      </c>
      <c r="AG26" s="2">
        <f t="shared" si="27"/>
        <v>0</v>
      </c>
      <c r="AH26" s="2">
        <f>((EW26*1.2))</f>
        <v>184.79999999999998</v>
      </c>
      <c r="AI26" s="2">
        <f t="shared" ref="AI26:AI57" si="48">(EX26)</f>
        <v>0</v>
      </c>
      <c r="AJ26" s="2">
        <f t="shared" si="28"/>
        <v>0</v>
      </c>
      <c r="AK26" s="2">
        <v>1201.2</v>
      </c>
      <c r="AL26" s="2">
        <v>0</v>
      </c>
      <c r="AM26" s="2">
        <v>0</v>
      </c>
      <c r="AN26" s="2">
        <v>0</v>
      </c>
      <c r="AO26" s="2">
        <v>1201.2</v>
      </c>
      <c r="AP26" s="2">
        <v>0</v>
      </c>
      <c r="AQ26" s="2">
        <v>154</v>
      </c>
      <c r="AR26" s="2">
        <v>0</v>
      </c>
      <c r="AS26" s="2">
        <v>0</v>
      </c>
      <c r="AT26" s="2">
        <v>80</v>
      </c>
      <c r="AU26" s="2">
        <v>45</v>
      </c>
      <c r="AV26" s="2">
        <v>1</v>
      </c>
      <c r="AW26" s="2">
        <v>1</v>
      </c>
      <c r="AX26" s="2"/>
      <c r="AY26" s="2"/>
      <c r="AZ26" s="2">
        <v>1</v>
      </c>
      <c r="BA26" s="2">
        <v>1</v>
      </c>
      <c r="BB26" s="2">
        <v>1</v>
      </c>
      <c r="BC26" s="2">
        <v>1</v>
      </c>
      <c r="BD26" s="2" t="s">
        <v>3</v>
      </c>
      <c r="BE26" s="2" t="s">
        <v>3</v>
      </c>
      <c r="BF26" s="2" t="s">
        <v>3</v>
      </c>
      <c r="BG26" s="2" t="s">
        <v>3</v>
      </c>
      <c r="BH26" s="2">
        <v>0</v>
      </c>
      <c r="BI26" s="2">
        <v>1</v>
      </c>
      <c r="BJ26" s="2" t="s">
        <v>30</v>
      </c>
      <c r="BK26" s="2"/>
      <c r="BL26" s="2"/>
      <c r="BM26" s="2">
        <v>1003</v>
      </c>
      <c r="BN26" s="2">
        <v>0</v>
      </c>
      <c r="BO26" s="2" t="s">
        <v>3</v>
      </c>
      <c r="BP26" s="2">
        <v>0</v>
      </c>
      <c r="BQ26" s="2">
        <v>2</v>
      </c>
      <c r="BR26" s="2">
        <v>0</v>
      </c>
      <c r="BS26" s="2">
        <v>1</v>
      </c>
      <c r="BT26" s="2">
        <v>1</v>
      </c>
      <c r="BU26" s="2">
        <v>1</v>
      </c>
      <c r="BV26" s="2">
        <v>1</v>
      </c>
      <c r="BW26" s="2">
        <v>1</v>
      </c>
      <c r="BX26" s="2">
        <v>1</v>
      </c>
      <c r="BY26" s="2" t="s">
        <v>3</v>
      </c>
      <c r="BZ26" s="2">
        <v>80</v>
      </c>
      <c r="CA26" s="2">
        <v>45</v>
      </c>
      <c r="CB26" s="2"/>
      <c r="CC26" s="2"/>
      <c r="CD26" s="2"/>
      <c r="CE26" s="2"/>
      <c r="CF26" s="2">
        <v>0</v>
      </c>
      <c r="CG26" s="2">
        <v>0</v>
      </c>
      <c r="CH26" s="2"/>
      <c r="CI26" s="2"/>
      <c r="CJ26" s="2"/>
      <c r="CK26" s="2"/>
      <c r="CL26" s="2"/>
      <c r="CM26" s="2">
        <v>0</v>
      </c>
      <c r="CN26" s="2" t="s">
        <v>31</v>
      </c>
      <c r="CO26" s="2">
        <v>0</v>
      </c>
      <c r="CP26" s="2">
        <f t="shared" si="29"/>
        <v>249.22</v>
      </c>
      <c r="CQ26" s="2">
        <f t="shared" si="30"/>
        <v>0</v>
      </c>
      <c r="CR26" s="2">
        <f t="shared" si="31"/>
        <v>0</v>
      </c>
      <c r="CS26" s="2">
        <f t="shared" si="32"/>
        <v>0</v>
      </c>
      <c r="CT26" s="2">
        <f t="shared" si="33"/>
        <v>1441.44</v>
      </c>
      <c r="CU26" s="2">
        <f t="shared" si="34"/>
        <v>0</v>
      </c>
      <c r="CV26" s="2">
        <f t="shared" si="35"/>
        <v>184.79999999999998</v>
      </c>
      <c r="CW26" s="2">
        <f t="shared" si="36"/>
        <v>0</v>
      </c>
      <c r="CX26" s="2">
        <f t="shared" si="37"/>
        <v>0</v>
      </c>
      <c r="CY26" s="2">
        <f t="shared" si="38"/>
        <v>199.37599999999998</v>
      </c>
      <c r="CZ26" s="2">
        <f t="shared" si="39"/>
        <v>112.149</v>
      </c>
      <c r="DA26" s="2"/>
      <c r="DB26" s="2"/>
      <c r="DC26" s="2" t="s">
        <v>3</v>
      </c>
      <c r="DD26" s="2" t="s">
        <v>3</v>
      </c>
      <c r="DE26" s="2" t="s">
        <v>3</v>
      </c>
      <c r="DF26" s="2" t="s">
        <v>3</v>
      </c>
      <c r="DG26" s="2" t="s">
        <v>32</v>
      </c>
      <c r="DH26" s="2" t="s">
        <v>3</v>
      </c>
      <c r="DI26" s="2" t="s">
        <v>32</v>
      </c>
      <c r="DJ26" s="2" t="s">
        <v>3</v>
      </c>
      <c r="DK26" s="2" t="s">
        <v>3</v>
      </c>
      <c r="DL26" s="2" t="s">
        <v>3</v>
      </c>
      <c r="DM26" s="2" t="s">
        <v>3</v>
      </c>
      <c r="DN26" s="2">
        <v>0</v>
      </c>
      <c r="DO26" s="2">
        <v>0</v>
      </c>
      <c r="DP26" s="2">
        <v>1</v>
      </c>
      <c r="DQ26" s="2">
        <v>1</v>
      </c>
      <c r="DR26" s="2"/>
      <c r="DS26" s="2"/>
      <c r="DT26" s="2"/>
      <c r="DU26" s="2">
        <v>1013</v>
      </c>
      <c r="DV26" s="2" t="s">
        <v>29</v>
      </c>
      <c r="DW26" s="2" t="s">
        <v>29</v>
      </c>
      <c r="DX26" s="2">
        <v>1</v>
      </c>
      <c r="DY26" s="2"/>
      <c r="DZ26" s="2"/>
      <c r="EA26" s="2"/>
      <c r="EB26" s="2"/>
      <c r="EC26" s="2"/>
      <c r="ED26" s="2"/>
      <c r="EE26" s="2">
        <v>31230474</v>
      </c>
      <c r="EF26" s="2">
        <v>2</v>
      </c>
      <c r="EG26" s="2" t="s">
        <v>21</v>
      </c>
      <c r="EH26" s="2">
        <v>0</v>
      </c>
      <c r="EI26" s="2" t="s">
        <v>3</v>
      </c>
      <c r="EJ26" s="2">
        <v>1</v>
      </c>
      <c r="EK26" s="2">
        <v>1003</v>
      </c>
      <c r="EL26" s="2" t="s">
        <v>33</v>
      </c>
      <c r="EM26" s="2" t="s">
        <v>23</v>
      </c>
      <c r="EN26" s="2"/>
      <c r="EO26" s="2" t="s">
        <v>34</v>
      </c>
      <c r="EP26" s="2"/>
      <c r="EQ26" s="2">
        <v>131584</v>
      </c>
      <c r="ER26" s="2">
        <v>1201.2</v>
      </c>
      <c r="ES26" s="2">
        <v>0</v>
      </c>
      <c r="ET26" s="2">
        <v>0</v>
      </c>
      <c r="EU26" s="2">
        <v>0</v>
      </c>
      <c r="EV26" s="2">
        <v>1201.2</v>
      </c>
      <c r="EW26" s="2">
        <v>154</v>
      </c>
      <c r="EX26" s="2">
        <v>0</v>
      </c>
      <c r="EY26" s="2">
        <v>0</v>
      </c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>
        <v>0</v>
      </c>
      <c r="FR26" s="2">
        <f t="shared" si="40"/>
        <v>0</v>
      </c>
      <c r="FS26" s="2">
        <v>0</v>
      </c>
      <c r="FT26" s="2"/>
      <c r="FU26" s="2"/>
      <c r="FV26" s="2"/>
      <c r="FW26" s="2"/>
      <c r="FX26" s="2">
        <v>80</v>
      </c>
      <c r="FY26" s="2">
        <v>45</v>
      </c>
      <c r="FZ26" s="2"/>
      <c r="GA26" s="2" t="s">
        <v>3</v>
      </c>
      <c r="GB26" s="2"/>
      <c r="GC26" s="2"/>
      <c r="GD26" s="2">
        <v>0</v>
      </c>
      <c r="GE26" s="2"/>
      <c r="GF26" s="2">
        <v>1184722243</v>
      </c>
      <c r="GG26" s="2">
        <v>2</v>
      </c>
      <c r="GH26" s="2">
        <v>1</v>
      </c>
      <c r="GI26" s="2">
        <v>-2</v>
      </c>
      <c r="GJ26" s="2">
        <v>0</v>
      </c>
      <c r="GK26" s="2">
        <f>ROUND(R26*(R12)/100,2)</f>
        <v>0</v>
      </c>
      <c r="GL26" s="2">
        <f t="shared" si="41"/>
        <v>0</v>
      </c>
      <c r="GM26" s="2">
        <f t="shared" si="42"/>
        <v>560.75</v>
      </c>
      <c r="GN26" s="2">
        <f t="shared" si="43"/>
        <v>560.75</v>
      </c>
      <c r="GO26" s="2">
        <f t="shared" si="44"/>
        <v>0</v>
      </c>
      <c r="GP26" s="2">
        <f t="shared" si="45"/>
        <v>0</v>
      </c>
      <c r="GQ26" s="2"/>
      <c r="GR26" s="2">
        <v>0</v>
      </c>
      <c r="GS26" s="2">
        <v>3</v>
      </c>
      <c r="GT26" s="2">
        <v>0</v>
      </c>
      <c r="GU26" s="2" t="s">
        <v>3</v>
      </c>
      <c r="GV26" s="2">
        <f t="shared" si="46"/>
        <v>0</v>
      </c>
      <c r="GW26" s="2">
        <v>1</v>
      </c>
      <c r="GX26" s="2">
        <f t="shared" si="47"/>
        <v>0</v>
      </c>
      <c r="GY26" s="2"/>
      <c r="GZ26" s="2"/>
      <c r="HA26" s="2">
        <v>0</v>
      </c>
      <c r="HB26" s="2">
        <v>0</v>
      </c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>
        <v>0</v>
      </c>
      <c r="IL26" s="2"/>
      <c r="IM26" s="2"/>
      <c r="IN26" s="2"/>
      <c r="IO26" s="2"/>
      <c r="IP26" s="2"/>
      <c r="IQ26" s="2"/>
      <c r="IR26" s="2"/>
      <c r="IS26" s="2"/>
      <c r="IT26" s="2"/>
      <c r="IU26" s="2"/>
    </row>
    <row r="27" spans="1:255" x14ac:dyDescent="0.2">
      <c r="A27">
        <v>17</v>
      </c>
      <c r="B27">
        <v>1</v>
      </c>
      <c r="C27">
        <f>ROW(SmtRes!A6)</f>
        <v>6</v>
      </c>
      <c r="D27">
        <f>ROW(EtalonRes!A6)</f>
        <v>6</v>
      </c>
      <c r="E27" t="s">
        <v>26</v>
      </c>
      <c r="F27" t="s">
        <v>27</v>
      </c>
      <c r="G27" t="s">
        <v>28</v>
      </c>
      <c r="H27" t="s">
        <v>29</v>
      </c>
      <c r="I27">
        <f>ROUND((17.29)/100,9)</f>
        <v>0.1729</v>
      </c>
      <c r="J27">
        <v>0</v>
      </c>
      <c r="O27">
        <f t="shared" si="14"/>
        <v>6160.84</v>
      </c>
      <c r="P27">
        <f t="shared" si="15"/>
        <v>0</v>
      </c>
      <c r="Q27">
        <f t="shared" si="16"/>
        <v>0</v>
      </c>
      <c r="R27">
        <f t="shared" si="17"/>
        <v>0</v>
      </c>
      <c r="S27">
        <f t="shared" si="18"/>
        <v>6160.84</v>
      </c>
      <c r="T27">
        <f t="shared" si="19"/>
        <v>0</v>
      </c>
      <c r="U27">
        <f t="shared" si="20"/>
        <v>31.951919999999998</v>
      </c>
      <c r="V27">
        <f t="shared" si="21"/>
        <v>0</v>
      </c>
      <c r="W27">
        <f t="shared" si="22"/>
        <v>0</v>
      </c>
      <c r="X27">
        <f t="shared" si="23"/>
        <v>4189.37</v>
      </c>
      <c r="Y27">
        <f t="shared" si="24"/>
        <v>2217.9</v>
      </c>
      <c r="AA27">
        <v>31230745</v>
      </c>
      <c r="AB27">
        <f t="shared" si="25"/>
        <v>1441.44</v>
      </c>
      <c r="AC27">
        <f t="shared" si="26"/>
        <v>0</v>
      </c>
      <c r="AD27">
        <f>ROUND((((ET27)-(EU27))+AE27),6)</f>
        <v>0</v>
      </c>
      <c r="AE27">
        <f>ROUND((EU27),6)</f>
        <v>0</v>
      </c>
      <c r="AF27">
        <f>ROUND(((EV27*1.2)),6)</f>
        <v>1441.44</v>
      </c>
      <c r="AG27">
        <f t="shared" si="27"/>
        <v>0</v>
      </c>
      <c r="AH27">
        <f>((EW27*1.2))</f>
        <v>184.79999999999998</v>
      </c>
      <c r="AI27">
        <f t="shared" si="48"/>
        <v>0</v>
      </c>
      <c r="AJ27">
        <f t="shared" si="28"/>
        <v>0</v>
      </c>
      <c r="AK27">
        <v>1201.2</v>
      </c>
      <c r="AL27">
        <v>0</v>
      </c>
      <c r="AM27">
        <v>0</v>
      </c>
      <c r="AN27">
        <v>0</v>
      </c>
      <c r="AO27">
        <v>1201.2</v>
      </c>
      <c r="AP27">
        <v>0</v>
      </c>
      <c r="AQ27">
        <v>154</v>
      </c>
      <c r="AR27">
        <v>0</v>
      </c>
      <c r="AS27">
        <v>0</v>
      </c>
      <c r="AT27">
        <v>68</v>
      </c>
      <c r="AU27">
        <v>36</v>
      </c>
      <c r="AV27">
        <v>1</v>
      </c>
      <c r="AW27">
        <v>1</v>
      </c>
      <c r="AZ27">
        <v>1</v>
      </c>
      <c r="BA27">
        <v>24.72</v>
      </c>
      <c r="BB27">
        <v>1</v>
      </c>
      <c r="BC27">
        <v>1</v>
      </c>
      <c r="BD27" t="s">
        <v>3</v>
      </c>
      <c r="BE27" t="s">
        <v>3</v>
      </c>
      <c r="BF27" t="s">
        <v>3</v>
      </c>
      <c r="BG27" t="s">
        <v>3</v>
      </c>
      <c r="BH27">
        <v>0</v>
      </c>
      <c r="BI27">
        <v>1</v>
      </c>
      <c r="BJ27" t="s">
        <v>30</v>
      </c>
      <c r="BM27">
        <v>1003</v>
      </c>
      <c r="BN27">
        <v>0</v>
      </c>
      <c r="BO27" t="s">
        <v>27</v>
      </c>
      <c r="BP27">
        <v>1</v>
      </c>
      <c r="BQ27">
        <v>2</v>
      </c>
      <c r="BR27">
        <v>0</v>
      </c>
      <c r="BS27">
        <v>24.72</v>
      </c>
      <c r="BT27">
        <v>1</v>
      </c>
      <c r="BU27">
        <v>1</v>
      </c>
      <c r="BV27">
        <v>1</v>
      </c>
      <c r="BW27">
        <v>1</v>
      </c>
      <c r="BX27">
        <v>1</v>
      </c>
      <c r="BY27" t="s">
        <v>3</v>
      </c>
      <c r="BZ27">
        <v>80</v>
      </c>
      <c r="CA27">
        <v>45</v>
      </c>
      <c r="CF27">
        <v>0</v>
      </c>
      <c r="CG27">
        <v>0</v>
      </c>
      <c r="CM27">
        <v>0</v>
      </c>
      <c r="CN27" t="s">
        <v>31</v>
      </c>
      <c r="CO27">
        <v>0</v>
      </c>
      <c r="CP27">
        <f t="shared" si="29"/>
        <v>6160.84</v>
      </c>
      <c r="CQ27">
        <f t="shared" si="30"/>
        <v>0</v>
      </c>
      <c r="CR27">
        <f t="shared" si="31"/>
        <v>0</v>
      </c>
      <c r="CS27">
        <f t="shared" si="32"/>
        <v>0</v>
      </c>
      <c r="CT27">
        <f t="shared" si="33"/>
        <v>35632.396800000002</v>
      </c>
      <c r="CU27">
        <f t="shared" si="34"/>
        <v>0</v>
      </c>
      <c r="CV27">
        <f t="shared" si="35"/>
        <v>184.79999999999998</v>
      </c>
      <c r="CW27">
        <f t="shared" si="36"/>
        <v>0</v>
      </c>
      <c r="CX27">
        <f t="shared" si="37"/>
        <v>0</v>
      </c>
      <c r="CY27">
        <f t="shared" si="38"/>
        <v>4189.3711999999996</v>
      </c>
      <c r="CZ27">
        <f t="shared" si="39"/>
        <v>2217.9023999999999</v>
      </c>
      <c r="DC27" t="s">
        <v>3</v>
      </c>
      <c r="DD27" t="s">
        <v>3</v>
      </c>
      <c r="DE27" t="s">
        <v>3</v>
      </c>
      <c r="DF27" t="s">
        <v>3</v>
      </c>
      <c r="DG27" t="s">
        <v>32</v>
      </c>
      <c r="DH27" t="s">
        <v>3</v>
      </c>
      <c r="DI27" t="s">
        <v>32</v>
      </c>
      <c r="DJ27" t="s">
        <v>3</v>
      </c>
      <c r="DK27" t="s">
        <v>3</v>
      </c>
      <c r="DL27" t="s">
        <v>3</v>
      </c>
      <c r="DM27" t="s">
        <v>3</v>
      </c>
      <c r="DN27">
        <v>0</v>
      </c>
      <c r="DO27">
        <v>0</v>
      </c>
      <c r="DP27">
        <v>1</v>
      </c>
      <c r="DQ27">
        <v>1</v>
      </c>
      <c r="DU27">
        <v>1013</v>
      </c>
      <c r="DV27" t="s">
        <v>29</v>
      </c>
      <c r="DW27" t="s">
        <v>29</v>
      </c>
      <c r="DX27">
        <v>1</v>
      </c>
      <c r="EE27">
        <v>31230474</v>
      </c>
      <c r="EF27">
        <v>2</v>
      </c>
      <c r="EG27" t="s">
        <v>21</v>
      </c>
      <c r="EH27">
        <v>0</v>
      </c>
      <c r="EI27" t="s">
        <v>3</v>
      </c>
      <c r="EJ27">
        <v>1</v>
      </c>
      <c r="EK27">
        <v>1003</v>
      </c>
      <c r="EL27" t="s">
        <v>33</v>
      </c>
      <c r="EM27" t="s">
        <v>23</v>
      </c>
      <c r="EO27" t="s">
        <v>34</v>
      </c>
      <c r="EQ27">
        <v>131584</v>
      </c>
      <c r="ER27">
        <v>1201.2</v>
      </c>
      <c r="ES27">
        <v>0</v>
      </c>
      <c r="ET27">
        <v>0</v>
      </c>
      <c r="EU27">
        <v>0</v>
      </c>
      <c r="EV27">
        <v>1201.2</v>
      </c>
      <c r="EW27">
        <v>154</v>
      </c>
      <c r="EX27">
        <v>0</v>
      </c>
      <c r="EY27">
        <v>0</v>
      </c>
      <c r="FQ27">
        <v>0</v>
      </c>
      <c r="FR27">
        <f t="shared" si="40"/>
        <v>0</v>
      </c>
      <c r="FS27">
        <v>0</v>
      </c>
      <c r="FV27" t="s">
        <v>24</v>
      </c>
      <c r="FW27" t="s">
        <v>25</v>
      </c>
      <c r="FX27">
        <v>80</v>
      </c>
      <c r="FY27">
        <v>45</v>
      </c>
      <c r="GA27" t="s">
        <v>3</v>
      </c>
      <c r="GD27">
        <v>0</v>
      </c>
      <c r="GF27">
        <v>1184722243</v>
      </c>
      <c r="GG27">
        <v>2</v>
      </c>
      <c r="GH27">
        <v>1</v>
      </c>
      <c r="GI27">
        <v>2</v>
      </c>
      <c r="GJ27">
        <v>0</v>
      </c>
      <c r="GK27">
        <f>ROUND(R27*(S12)/100,2)</f>
        <v>0</v>
      </c>
      <c r="GL27">
        <f t="shared" si="41"/>
        <v>0</v>
      </c>
      <c r="GM27">
        <f t="shared" si="42"/>
        <v>12568.11</v>
      </c>
      <c r="GN27">
        <f t="shared" si="43"/>
        <v>12568.11</v>
      </c>
      <c r="GO27">
        <f t="shared" si="44"/>
        <v>0</v>
      </c>
      <c r="GP27">
        <f t="shared" si="45"/>
        <v>0</v>
      </c>
      <c r="GR27">
        <v>0</v>
      </c>
      <c r="GS27">
        <v>3</v>
      </c>
      <c r="GT27">
        <v>0</v>
      </c>
      <c r="GU27" t="s">
        <v>3</v>
      </c>
      <c r="GV27">
        <f t="shared" si="46"/>
        <v>0</v>
      </c>
      <c r="GW27">
        <v>1</v>
      </c>
      <c r="GX27">
        <f t="shared" si="47"/>
        <v>0</v>
      </c>
      <c r="HA27">
        <v>0</v>
      </c>
      <c r="HB27">
        <v>0</v>
      </c>
      <c r="IK27">
        <v>0</v>
      </c>
    </row>
    <row r="28" spans="1:255" x14ac:dyDescent="0.2">
      <c r="A28" s="2">
        <v>17</v>
      </c>
      <c r="B28" s="2">
        <v>1</v>
      </c>
      <c r="C28" s="2">
        <f>ROW(SmtRes!A8)</f>
        <v>8</v>
      </c>
      <c r="D28" s="2">
        <f>ROW(EtalonRes!A8)</f>
        <v>8</v>
      </c>
      <c r="E28" s="2" t="s">
        <v>35</v>
      </c>
      <c r="F28" s="2" t="s">
        <v>36</v>
      </c>
      <c r="G28" s="2" t="s">
        <v>37</v>
      </c>
      <c r="H28" s="2" t="s">
        <v>38</v>
      </c>
      <c r="I28" s="2">
        <v>27.66</v>
      </c>
      <c r="J28" s="2">
        <v>0</v>
      </c>
      <c r="K28" s="2"/>
      <c r="L28" s="2"/>
      <c r="M28" s="2"/>
      <c r="N28" s="2"/>
      <c r="O28" s="2">
        <f t="shared" si="14"/>
        <v>109.53</v>
      </c>
      <c r="P28" s="2">
        <f t="shared" si="15"/>
        <v>0</v>
      </c>
      <c r="Q28" s="2">
        <f t="shared" si="16"/>
        <v>109.53</v>
      </c>
      <c r="R28" s="2">
        <f t="shared" si="17"/>
        <v>27.94</v>
      </c>
      <c r="S28" s="2">
        <f t="shared" si="18"/>
        <v>0</v>
      </c>
      <c r="T28" s="2">
        <f t="shared" si="19"/>
        <v>0</v>
      </c>
      <c r="U28" s="2">
        <f t="shared" si="20"/>
        <v>0</v>
      </c>
      <c r="V28" s="2">
        <f t="shared" si="21"/>
        <v>0.80214000000000008</v>
      </c>
      <c r="W28" s="2">
        <f t="shared" si="22"/>
        <v>0</v>
      </c>
      <c r="X28" s="2">
        <f t="shared" si="23"/>
        <v>0</v>
      </c>
      <c r="Y28" s="2">
        <f t="shared" si="24"/>
        <v>0</v>
      </c>
      <c r="Z28" s="2"/>
      <c r="AA28" s="2">
        <v>31230744</v>
      </c>
      <c r="AB28" s="2">
        <f t="shared" si="25"/>
        <v>3.96</v>
      </c>
      <c r="AC28" s="2">
        <f t="shared" si="26"/>
        <v>0</v>
      </c>
      <c r="AD28" s="2">
        <f>ROUND(((ET28)+ROUND(((EU28)*1.6),2)),6)</f>
        <v>3.96</v>
      </c>
      <c r="AE28" s="2">
        <f>ROUND(((EU28)+ROUND(((EU28)*1.6),2)),6)</f>
        <v>1.01</v>
      </c>
      <c r="AF28" s="2">
        <f>ROUND(((EV28)+ROUND(((EV28)*1.6),2)),6)</f>
        <v>0</v>
      </c>
      <c r="AG28" s="2">
        <f t="shared" si="27"/>
        <v>0</v>
      </c>
      <c r="AH28" s="2">
        <f t="shared" ref="AH28:AH57" si="49">(EW28)</f>
        <v>0</v>
      </c>
      <c r="AI28" s="2">
        <f t="shared" si="48"/>
        <v>2.9000000000000001E-2</v>
      </c>
      <c r="AJ28" s="2">
        <f t="shared" si="28"/>
        <v>0</v>
      </c>
      <c r="AK28" s="2">
        <v>3.96</v>
      </c>
      <c r="AL28" s="2">
        <v>0</v>
      </c>
      <c r="AM28" s="2">
        <v>3.34</v>
      </c>
      <c r="AN28" s="2">
        <v>0.39</v>
      </c>
      <c r="AO28" s="2">
        <v>0</v>
      </c>
      <c r="AP28" s="2">
        <v>0</v>
      </c>
      <c r="AQ28" s="2">
        <v>0</v>
      </c>
      <c r="AR28" s="2">
        <v>2.9000000000000001E-2</v>
      </c>
      <c r="AS28" s="2">
        <v>0</v>
      </c>
      <c r="AT28" s="2">
        <v>0</v>
      </c>
      <c r="AU28" s="2">
        <v>0</v>
      </c>
      <c r="AV28" s="2">
        <v>1</v>
      </c>
      <c r="AW28" s="2">
        <v>1</v>
      </c>
      <c r="AX28" s="2"/>
      <c r="AY28" s="2"/>
      <c r="AZ28" s="2">
        <v>1</v>
      </c>
      <c r="BA28" s="2">
        <v>1</v>
      </c>
      <c r="BB28" s="2">
        <v>1</v>
      </c>
      <c r="BC28" s="2">
        <v>1</v>
      </c>
      <c r="BD28" s="2" t="s">
        <v>3</v>
      </c>
      <c r="BE28" s="2" t="s">
        <v>3</v>
      </c>
      <c r="BF28" s="2" t="s">
        <v>3</v>
      </c>
      <c r="BG28" s="2" t="s">
        <v>3</v>
      </c>
      <c r="BH28" s="2">
        <v>0</v>
      </c>
      <c r="BI28" s="2">
        <v>1</v>
      </c>
      <c r="BJ28" s="2" t="s">
        <v>39</v>
      </c>
      <c r="BK28" s="2"/>
      <c r="BL28" s="2"/>
      <c r="BM28" s="2">
        <v>700004</v>
      </c>
      <c r="BN28" s="2">
        <v>0</v>
      </c>
      <c r="BO28" s="2" t="s">
        <v>3</v>
      </c>
      <c r="BP28" s="2">
        <v>0</v>
      </c>
      <c r="BQ28" s="2">
        <v>19</v>
      </c>
      <c r="BR28" s="2">
        <v>0</v>
      </c>
      <c r="BS28" s="2">
        <v>1</v>
      </c>
      <c r="BT28" s="2">
        <v>1</v>
      </c>
      <c r="BU28" s="2">
        <v>1</v>
      </c>
      <c r="BV28" s="2">
        <v>1</v>
      </c>
      <c r="BW28" s="2">
        <v>1</v>
      </c>
      <c r="BX28" s="2">
        <v>1</v>
      </c>
      <c r="BY28" s="2" t="s">
        <v>3</v>
      </c>
      <c r="BZ28" s="2">
        <v>0.39</v>
      </c>
      <c r="CA28" s="2">
        <v>0.23</v>
      </c>
      <c r="CB28" s="2"/>
      <c r="CC28" s="2"/>
      <c r="CD28" s="2"/>
      <c r="CE28" s="2"/>
      <c r="CF28" s="2">
        <v>0</v>
      </c>
      <c r="CG28" s="2">
        <v>0</v>
      </c>
      <c r="CH28" s="2"/>
      <c r="CI28" s="2"/>
      <c r="CJ28" s="2"/>
      <c r="CK28" s="2"/>
      <c r="CL28" s="2"/>
      <c r="CM28" s="2">
        <v>0</v>
      </c>
      <c r="CN28" s="2" t="s">
        <v>3</v>
      </c>
      <c r="CO28" s="2">
        <v>0</v>
      </c>
      <c r="CP28" s="2">
        <f t="shared" si="29"/>
        <v>109.53</v>
      </c>
      <c r="CQ28" s="2">
        <f t="shared" si="30"/>
        <v>0</v>
      </c>
      <c r="CR28" s="2">
        <f t="shared" si="31"/>
        <v>3.96</v>
      </c>
      <c r="CS28" s="2">
        <f t="shared" si="32"/>
        <v>1.01</v>
      </c>
      <c r="CT28" s="2">
        <f t="shared" si="33"/>
        <v>0</v>
      </c>
      <c r="CU28" s="2">
        <f t="shared" si="34"/>
        <v>0</v>
      </c>
      <c r="CV28" s="2">
        <f t="shared" si="35"/>
        <v>0</v>
      </c>
      <c r="CW28" s="2">
        <f t="shared" si="36"/>
        <v>2.9000000000000001E-2</v>
      </c>
      <c r="CX28" s="2">
        <f t="shared" si="37"/>
        <v>0</v>
      </c>
      <c r="CY28" s="2">
        <f t="shared" si="38"/>
        <v>0</v>
      </c>
      <c r="CZ28" s="2">
        <f t="shared" si="39"/>
        <v>0</v>
      </c>
      <c r="DA28" s="2"/>
      <c r="DB28" s="2"/>
      <c r="DC28" s="2" t="s">
        <v>3</v>
      </c>
      <c r="DD28" s="2" t="s">
        <v>3</v>
      </c>
      <c r="DE28" s="2" t="s">
        <v>3</v>
      </c>
      <c r="DF28" s="2" t="s">
        <v>3</v>
      </c>
      <c r="DG28" s="2" t="s">
        <v>3</v>
      </c>
      <c r="DH28" s="2" t="s">
        <v>3</v>
      </c>
      <c r="DI28" s="2" t="s">
        <v>3</v>
      </c>
      <c r="DJ28" s="2" t="s">
        <v>3</v>
      </c>
      <c r="DK28" s="2" t="s">
        <v>3</v>
      </c>
      <c r="DL28" s="2" t="s">
        <v>3</v>
      </c>
      <c r="DM28" s="2" t="s">
        <v>3</v>
      </c>
      <c r="DN28" s="2">
        <v>0</v>
      </c>
      <c r="DO28" s="2">
        <v>0</v>
      </c>
      <c r="DP28" s="2">
        <v>1</v>
      </c>
      <c r="DQ28" s="2">
        <v>1</v>
      </c>
      <c r="DR28" s="2"/>
      <c r="DS28" s="2"/>
      <c r="DT28" s="2"/>
      <c r="DU28" s="2">
        <v>1013</v>
      </c>
      <c r="DV28" s="2" t="s">
        <v>38</v>
      </c>
      <c r="DW28" s="2" t="s">
        <v>38</v>
      </c>
      <c r="DX28" s="2">
        <v>1</v>
      </c>
      <c r="DY28" s="2"/>
      <c r="DZ28" s="2"/>
      <c r="EA28" s="2"/>
      <c r="EB28" s="2"/>
      <c r="EC28" s="2"/>
      <c r="ED28" s="2"/>
      <c r="EE28" s="2">
        <v>31230691</v>
      </c>
      <c r="EF28" s="2">
        <v>19</v>
      </c>
      <c r="EG28" s="2" t="s">
        <v>40</v>
      </c>
      <c r="EH28" s="2">
        <v>0</v>
      </c>
      <c r="EI28" s="2" t="s">
        <v>3</v>
      </c>
      <c r="EJ28" s="2">
        <v>1</v>
      </c>
      <c r="EK28" s="2">
        <v>700004</v>
      </c>
      <c r="EL28" s="2" t="s">
        <v>41</v>
      </c>
      <c r="EM28" s="2" t="s">
        <v>42</v>
      </c>
      <c r="EN28" s="2"/>
      <c r="EO28" s="2" t="s">
        <v>3</v>
      </c>
      <c r="EP28" s="2"/>
      <c r="EQ28" s="2">
        <v>196608</v>
      </c>
      <c r="ER28" s="2">
        <v>3.96</v>
      </c>
      <c r="ES28" s="2">
        <v>0</v>
      </c>
      <c r="ET28" s="2">
        <v>3.34</v>
      </c>
      <c r="EU28" s="2">
        <v>0.39</v>
      </c>
      <c r="EV28" s="2">
        <v>0</v>
      </c>
      <c r="EW28" s="2">
        <v>0</v>
      </c>
      <c r="EX28" s="2">
        <v>2.9000000000000001E-2</v>
      </c>
      <c r="EY28" s="2">
        <v>0</v>
      </c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>
        <v>0</v>
      </c>
      <c r="FR28" s="2">
        <f t="shared" si="40"/>
        <v>0</v>
      </c>
      <c r="FS28" s="2">
        <v>0</v>
      </c>
      <c r="FT28" s="2"/>
      <c r="FU28" s="2"/>
      <c r="FV28" s="2"/>
      <c r="FW28" s="2"/>
      <c r="FX28" s="2">
        <v>0.39</v>
      </c>
      <c r="FY28" s="2">
        <v>0.23</v>
      </c>
      <c r="FZ28" s="2"/>
      <c r="GA28" s="2" t="s">
        <v>3</v>
      </c>
      <c r="GB28" s="2"/>
      <c r="GC28" s="2"/>
      <c r="GD28" s="2">
        <v>0</v>
      </c>
      <c r="GE28" s="2"/>
      <c r="GF28" s="2">
        <v>-1935060221</v>
      </c>
      <c r="GG28" s="2">
        <v>2</v>
      </c>
      <c r="GH28" s="2">
        <v>1</v>
      </c>
      <c r="GI28" s="2">
        <v>-2</v>
      </c>
      <c r="GJ28" s="2">
        <v>0</v>
      </c>
      <c r="GK28" s="2">
        <f>ROUND(R28*(R12)/100,2)</f>
        <v>0</v>
      </c>
      <c r="GL28" s="2">
        <f t="shared" si="41"/>
        <v>0</v>
      </c>
      <c r="GM28" s="2">
        <f t="shared" si="42"/>
        <v>109.53</v>
      </c>
      <c r="GN28" s="2">
        <f t="shared" si="43"/>
        <v>109.53</v>
      </c>
      <c r="GO28" s="2">
        <f t="shared" si="44"/>
        <v>0</v>
      </c>
      <c r="GP28" s="2">
        <f t="shared" si="45"/>
        <v>0</v>
      </c>
      <c r="GQ28" s="2"/>
      <c r="GR28" s="2">
        <v>0</v>
      </c>
      <c r="GS28" s="2">
        <v>3</v>
      </c>
      <c r="GT28" s="2">
        <v>0</v>
      </c>
      <c r="GU28" s="2" t="s">
        <v>3</v>
      </c>
      <c r="GV28" s="2">
        <f t="shared" si="46"/>
        <v>0</v>
      </c>
      <c r="GW28" s="2">
        <v>1</v>
      </c>
      <c r="GX28" s="2">
        <f t="shared" si="47"/>
        <v>0</v>
      </c>
      <c r="GY28" s="2"/>
      <c r="GZ28" s="2"/>
      <c r="HA28" s="2">
        <v>0</v>
      </c>
      <c r="HB28" s="2">
        <v>0</v>
      </c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>
        <v>0</v>
      </c>
      <c r="IL28" s="2"/>
      <c r="IM28" s="2"/>
      <c r="IN28" s="2"/>
      <c r="IO28" s="2"/>
      <c r="IP28" s="2"/>
      <c r="IQ28" s="2"/>
      <c r="IR28" s="2"/>
      <c r="IS28" s="2"/>
      <c r="IT28" s="2"/>
      <c r="IU28" s="2"/>
    </row>
    <row r="29" spans="1:255" x14ac:dyDescent="0.2">
      <c r="A29">
        <v>17</v>
      </c>
      <c r="B29">
        <v>1</v>
      </c>
      <c r="C29">
        <f>ROW(SmtRes!A10)</f>
        <v>10</v>
      </c>
      <c r="D29">
        <f>ROW(EtalonRes!A10)</f>
        <v>10</v>
      </c>
      <c r="E29" t="s">
        <v>35</v>
      </c>
      <c r="F29" t="s">
        <v>36</v>
      </c>
      <c r="G29" t="s">
        <v>37</v>
      </c>
      <c r="H29" t="s">
        <v>38</v>
      </c>
      <c r="I29">
        <v>27.66</v>
      </c>
      <c r="J29">
        <v>0</v>
      </c>
      <c r="O29">
        <f t="shared" si="14"/>
        <v>1127.0999999999999</v>
      </c>
      <c r="P29">
        <f t="shared" si="15"/>
        <v>0</v>
      </c>
      <c r="Q29">
        <f t="shared" si="16"/>
        <v>1127.0999999999999</v>
      </c>
      <c r="R29">
        <f t="shared" si="17"/>
        <v>287.47000000000003</v>
      </c>
      <c r="S29">
        <f t="shared" si="18"/>
        <v>0</v>
      </c>
      <c r="T29">
        <f t="shared" si="19"/>
        <v>0</v>
      </c>
      <c r="U29">
        <f t="shared" si="20"/>
        <v>0</v>
      </c>
      <c r="V29">
        <f t="shared" si="21"/>
        <v>0.80214000000000008</v>
      </c>
      <c r="W29">
        <f t="shared" si="22"/>
        <v>0</v>
      </c>
      <c r="X29">
        <f t="shared" si="23"/>
        <v>0</v>
      </c>
      <c r="Y29">
        <f t="shared" si="24"/>
        <v>0</v>
      </c>
      <c r="AA29">
        <v>31230745</v>
      </c>
      <c r="AB29">
        <f t="shared" si="25"/>
        <v>3.96</v>
      </c>
      <c r="AC29">
        <f t="shared" si="26"/>
        <v>0</v>
      </c>
      <c r="AD29">
        <f>ROUND(((ET29)+ROUND(((EU29)*1.6),2)),6)</f>
        <v>3.96</v>
      </c>
      <c r="AE29">
        <f>ROUND(((EU29)+ROUND(((EU29)*1.6),2)),6)</f>
        <v>1.01</v>
      </c>
      <c r="AF29">
        <f>ROUND(((EV29)+ROUND(((EV29)*1.6),2)),6)</f>
        <v>0</v>
      </c>
      <c r="AG29">
        <f t="shared" si="27"/>
        <v>0</v>
      </c>
      <c r="AH29">
        <f t="shared" si="49"/>
        <v>0</v>
      </c>
      <c r="AI29">
        <f t="shared" si="48"/>
        <v>2.9000000000000001E-2</v>
      </c>
      <c r="AJ29">
        <f t="shared" si="28"/>
        <v>0</v>
      </c>
      <c r="AK29">
        <v>3.96</v>
      </c>
      <c r="AL29">
        <v>0</v>
      </c>
      <c r="AM29">
        <v>3.34</v>
      </c>
      <c r="AN29">
        <v>0.39</v>
      </c>
      <c r="AO29">
        <v>0</v>
      </c>
      <c r="AP29">
        <v>0</v>
      </c>
      <c r="AQ29">
        <v>0</v>
      </c>
      <c r="AR29">
        <v>2.9000000000000001E-2</v>
      </c>
      <c r="AS29">
        <v>0</v>
      </c>
      <c r="AT29">
        <v>0</v>
      </c>
      <c r="AU29">
        <v>0</v>
      </c>
      <c r="AV29">
        <v>1</v>
      </c>
      <c r="AW29">
        <v>1</v>
      </c>
      <c r="AZ29">
        <v>1</v>
      </c>
      <c r="BA29">
        <v>10.29</v>
      </c>
      <c r="BB29">
        <v>10.29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1</v>
      </c>
      <c r="BJ29" t="s">
        <v>39</v>
      </c>
      <c r="BM29">
        <v>700004</v>
      </c>
      <c r="BN29">
        <v>0</v>
      </c>
      <c r="BO29" t="s">
        <v>36</v>
      </c>
      <c r="BP29">
        <v>1</v>
      </c>
      <c r="BQ29">
        <v>19</v>
      </c>
      <c r="BR29">
        <v>0</v>
      </c>
      <c r="BS29">
        <v>10.29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0.39</v>
      </c>
      <c r="CA29">
        <v>0.23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29"/>
        <v>1127.0999999999999</v>
      </c>
      <c r="CQ29">
        <f t="shared" si="30"/>
        <v>0</v>
      </c>
      <c r="CR29">
        <f t="shared" si="31"/>
        <v>40.748399999999997</v>
      </c>
      <c r="CS29">
        <f t="shared" si="32"/>
        <v>10.392899999999999</v>
      </c>
      <c r="CT29">
        <f t="shared" si="33"/>
        <v>0</v>
      </c>
      <c r="CU29">
        <f t="shared" si="34"/>
        <v>0</v>
      </c>
      <c r="CV29">
        <f t="shared" si="35"/>
        <v>0</v>
      </c>
      <c r="CW29">
        <f t="shared" si="36"/>
        <v>2.9000000000000001E-2</v>
      </c>
      <c r="CX29">
        <f t="shared" si="37"/>
        <v>0</v>
      </c>
      <c r="CY29">
        <f t="shared" si="38"/>
        <v>0</v>
      </c>
      <c r="CZ29">
        <f t="shared" si="39"/>
        <v>0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1013</v>
      </c>
      <c r="DV29" t="s">
        <v>38</v>
      </c>
      <c r="DW29" t="s">
        <v>38</v>
      </c>
      <c r="DX29">
        <v>1</v>
      </c>
      <c r="EE29">
        <v>31230691</v>
      </c>
      <c r="EF29">
        <v>19</v>
      </c>
      <c r="EG29" t="s">
        <v>40</v>
      </c>
      <c r="EH29">
        <v>0</v>
      </c>
      <c r="EI29" t="s">
        <v>3</v>
      </c>
      <c r="EJ29">
        <v>1</v>
      </c>
      <c r="EK29">
        <v>700004</v>
      </c>
      <c r="EL29" t="s">
        <v>41</v>
      </c>
      <c r="EM29" t="s">
        <v>42</v>
      </c>
      <c r="EO29" t="s">
        <v>3</v>
      </c>
      <c r="EQ29">
        <v>196608</v>
      </c>
      <c r="ER29">
        <v>3.96</v>
      </c>
      <c r="ES29">
        <v>0</v>
      </c>
      <c r="ET29">
        <v>3.34</v>
      </c>
      <c r="EU29">
        <v>0.39</v>
      </c>
      <c r="EV29">
        <v>0</v>
      </c>
      <c r="EW29">
        <v>0</v>
      </c>
      <c r="EX29">
        <v>2.9000000000000001E-2</v>
      </c>
      <c r="EY29">
        <v>0</v>
      </c>
      <c r="FQ29">
        <v>0</v>
      </c>
      <c r="FR29">
        <f t="shared" si="40"/>
        <v>0</v>
      </c>
      <c r="FS29">
        <v>0</v>
      </c>
      <c r="FX29">
        <v>0.39</v>
      </c>
      <c r="FY29">
        <v>0.23</v>
      </c>
      <c r="GA29" t="s">
        <v>3</v>
      </c>
      <c r="GD29">
        <v>0</v>
      </c>
      <c r="GF29">
        <v>-1935060221</v>
      </c>
      <c r="GG29">
        <v>2</v>
      </c>
      <c r="GH29">
        <v>1</v>
      </c>
      <c r="GI29">
        <v>2</v>
      </c>
      <c r="GJ29">
        <v>0</v>
      </c>
      <c r="GK29">
        <f>ROUND(R29*(S12)/100,2)</f>
        <v>0</v>
      </c>
      <c r="GL29">
        <f t="shared" si="41"/>
        <v>0</v>
      </c>
      <c r="GM29">
        <f t="shared" si="42"/>
        <v>1127.0999999999999</v>
      </c>
      <c r="GN29">
        <f t="shared" si="43"/>
        <v>1127.0999999999999</v>
      </c>
      <c r="GO29">
        <f t="shared" si="44"/>
        <v>0</v>
      </c>
      <c r="GP29">
        <f t="shared" si="45"/>
        <v>0</v>
      </c>
      <c r="GR29">
        <v>0</v>
      </c>
      <c r="GS29">
        <v>0</v>
      </c>
      <c r="GT29">
        <v>0</v>
      </c>
      <c r="GU29" t="s">
        <v>3</v>
      </c>
      <c r="GV29">
        <f t="shared" si="46"/>
        <v>0</v>
      </c>
      <c r="GW29">
        <v>1</v>
      </c>
      <c r="GX29">
        <f t="shared" si="47"/>
        <v>0</v>
      </c>
      <c r="HA29">
        <v>0</v>
      </c>
      <c r="HB29">
        <v>0</v>
      </c>
      <c r="IK29">
        <v>0</v>
      </c>
    </row>
    <row r="30" spans="1:255" x14ac:dyDescent="0.2">
      <c r="A30" s="2">
        <v>17</v>
      </c>
      <c r="B30" s="2">
        <v>1</v>
      </c>
      <c r="C30" s="2">
        <f>ROW(SmtRes!A11)</f>
        <v>11</v>
      </c>
      <c r="D30" s="2">
        <f>ROW(EtalonRes!A11)</f>
        <v>11</v>
      </c>
      <c r="E30" s="2" t="s">
        <v>43</v>
      </c>
      <c r="F30" s="2" t="s">
        <v>44</v>
      </c>
      <c r="G30" s="2" t="s">
        <v>45</v>
      </c>
      <c r="H30" s="2" t="s">
        <v>38</v>
      </c>
      <c r="I30" s="2">
        <v>922.34</v>
      </c>
      <c r="J30" s="2">
        <v>0</v>
      </c>
      <c r="K30" s="2"/>
      <c r="L30" s="2"/>
      <c r="M30" s="2"/>
      <c r="N30" s="2"/>
      <c r="O30" s="2">
        <f t="shared" si="14"/>
        <v>27596.41</v>
      </c>
      <c r="P30" s="2">
        <f t="shared" si="15"/>
        <v>0</v>
      </c>
      <c r="Q30" s="2">
        <f t="shared" si="16"/>
        <v>27596.41</v>
      </c>
      <c r="R30" s="2">
        <f t="shared" si="17"/>
        <v>0</v>
      </c>
      <c r="S30" s="2">
        <f t="shared" si="18"/>
        <v>0</v>
      </c>
      <c r="T30" s="2">
        <f t="shared" si="19"/>
        <v>0</v>
      </c>
      <c r="U30" s="2">
        <f t="shared" si="20"/>
        <v>0</v>
      </c>
      <c r="V30" s="2">
        <f t="shared" si="21"/>
        <v>0</v>
      </c>
      <c r="W30" s="2">
        <f t="shared" si="22"/>
        <v>0</v>
      </c>
      <c r="X30" s="2">
        <f t="shared" si="23"/>
        <v>0</v>
      </c>
      <c r="Y30" s="2">
        <f t="shared" si="24"/>
        <v>0</v>
      </c>
      <c r="Z30" s="2"/>
      <c r="AA30" s="2">
        <v>31230744</v>
      </c>
      <c r="AB30" s="2">
        <f t="shared" si="25"/>
        <v>29.92</v>
      </c>
      <c r="AC30" s="2">
        <f t="shared" si="26"/>
        <v>0</v>
      </c>
      <c r="AD30" s="2">
        <f t="shared" ref="AD30:AD57" si="50">ROUND((((ET30)-(EU30))+AE30),6)</f>
        <v>29.92</v>
      </c>
      <c r="AE30" s="2">
        <f t="shared" ref="AE30:AE57" si="51">ROUND((EU30),6)</f>
        <v>0</v>
      </c>
      <c r="AF30" s="2">
        <f t="shared" ref="AF30:AF57" si="52">ROUND((EV30),6)</f>
        <v>0</v>
      </c>
      <c r="AG30" s="2">
        <f t="shared" si="27"/>
        <v>0</v>
      </c>
      <c r="AH30" s="2">
        <f t="shared" si="49"/>
        <v>0</v>
      </c>
      <c r="AI30" s="2">
        <f t="shared" si="48"/>
        <v>0</v>
      </c>
      <c r="AJ30" s="2">
        <f t="shared" si="28"/>
        <v>0</v>
      </c>
      <c r="AK30" s="2">
        <v>29.92</v>
      </c>
      <c r="AL30" s="2">
        <v>0</v>
      </c>
      <c r="AM30" s="2">
        <v>29.92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1</v>
      </c>
      <c r="AW30" s="2">
        <v>1</v>
      </c>
      <c r="AX30" s="2"/>
      <c r="AY30" s="2"/>
      <c r="AZ30" s="2">
        <v>1</v>
      </c>
      <c r="BA30" s="2">
        <v>1</v>
      </c>
      <c r="BB30" s="2">
        <v>1</v>
      </c>
      <c r="BC30" s="2">
        <v>1</v>
      </c>
      <c r="BD30" s="2" t="s">
        <v>3</v>
      </c>
      <c r="BE30" s="2" t="s">
        <v>3</v>
      </c>
      <c r="BF30" s="2" t="s">
        <v>3</v>
      </c>
      <c r="BG30" s="2" t="s">
        <v>3</v>
      </c>
      <c r="BH30" s="2">
        <v>0</v>
      </c>
      <c r="BI30" s="2">
        <v>1</v>
      </c>
      <c r="BJ30" s="2" t="s">
        <v>46</v>
      </c>
      <c r="BK30" s="2"/>
      <c r="BL30" s="2"/>
      <c r="BM30" s="2">
        <v>700005</v>
      </c>
      <c r="BN30" s="2">
        <v>0</v>
      </c>
      <c r="BO30" s="2" t="s">
        <v>3</v>
      </c>
      <c r="BP30" s="2">
        <v>0</v>
      </c>
      <c r="BQ30" s="2">
        <v>10</v>
      </c>
      <c r="BR30" s="2">
        <v>0</v>
      </c>
      <c r="BS30" s="2">
        <v>1</v>
      </c>
      <c r="BT30" s="2">
        <v>1</v>
      </c>
      <c r="BU30" s="2">
        <v>1</v>
      </c>
      <c r="BV30" s="2">
        <v>1</v>
      </c>
      <c r="BW30" s="2">
        <v>1</v>
      </c>
      <c r="BX30" s="2">
        <v>1</v>
      </c>
      <c r="BY30" s="2" t="s">
        <v>3</v>
      </c>
      <c r="BZ30" s="2">
        <v>0</v>
      </c>
      <c r="CA30" s="2">
        <v>0</v>
      </c>
      <c r="CB30" s="2"/>
      <c r="CC30" s="2"/>
      <c r="CD30" s="2"/>
      <c r="CE30" s="2"/>
      <c r="CF30" s="2">
        <v>0</v>
      </c>
      <c r="CG30" s="2">
        <v>0</v>
      </c>
      <c r="CH30" s="2"/>
      <c r="CI30" s="2"/>
      <c r="CJ30" s="2"/>
      <c r="CK30" s="2"/>
      <c r="CL30" s="2"/>
      <c r="CM30" s="2">
        <v>0</v>
      </c>
      <c r="CN30" s="2" t="s">
        <v>3</v>
      </c>
      <c r="CO30" s="2">
        <v>0</v>
      </c>
      <c r="CP30" s="2">
        <f t="shared" si="29"/>
        <v>27596.41</v>
      </c>
      <c r="CQ30" s="2">
        <f t="shared" si="30"/>
        <v>0</v>
      </c>
      <c r="CR30" s="2">
        <f t="shared" si="31"/>
        <v>29.92</v>
      </c>
      <c r="CS30" s="2">
        <f t="shared" si="32"/>
        <v>0</v>
      </c>
      <c r="CT30" s="2">
        <f t="shared" si="33"/>
        <v>0</v>
      </c>
      <c r="CU30" s="2">
        <f t="shared" si="34"/>
        <v>0</v>
      </c>
      <c r="CV30" s="2">
        <f t="shared" si="35"/>
        <v>0</v>
      </c>
      <c r="CW30" s="2">
        <f t="shared" si="36"/>
        <v>0</v>
      </c>
      <c r="CX30" s="2">
        <f t="shared" si="37"/>
        <v>0</v>
      </c>
      <c r="CY30" s="2">
        <f>0</f>
        <v>0</v>
      </c>
      <c r="CZ30" s="2">
        <f>0</f>
        <v>0</v>
      </c>
      <c r="DA30" s="2"/>
      <c r="DB30" s="2"/>
      <c r="DC30" s="2" t="s">
        <v>3</v>
      </c>
      <c r="DD30" s="2" t="s">
        <v>3</v>
      </c>
      <c r="DE30" s="2" t="s">
        <v>3</v>
      </c>
      <c r="DF30" s="2" t="s">
        <v>3</v>
      </c>
      <c r="DG30" s="2" t="s">
        <v>3</v>
      </c>
      <c r="DH30" s="2" t="s">
        <v>3</v>
      </c>
      <c r="DI30" s="2" t="s">
        <v>3</v>
      </c>
      <c r="DJ30" s="2" t="s">
        <v>3</v>
      </c>
      <c r="DK30" s="2" t="s">
        <v>3</v>
      </c>
      <c r="DL30" s="2" t="s">
        <v>3</v>
      </c>
      <c r="DM30" s="2" t="s">
        <v>3</v>
      </c>
      <c r="DN30" s="2">
        <v>0</v>
      </c>
      <c r="DO30" s="2">
        <v>0</v>
      </c>
      <c r="DP30" s="2">
        <v>1</v>
      </c>
      <c r="DQ30" s="2">
        <v>1</v>
      </c>
      <c r="DR30" s="2"/>
      <c r="DS30" s="2"/>
      <c r="DT30" s="2"/>
      <c r="DU30" s="2">
        <v>1013</v>
      </c>
      <c r="DV30" s="2" t="s">
        <v>38</v>
      </c>
      <c r="DW30" s="2" t="s">
        <v>38</v>
      </c>
      <c r="DX30" s="2">
        <v>1</v>
      </c>
      <c r="DY30" s="2"/>
      <c r="DZ30" s="2"/>
      <c r="EA30" s="2"/>
      <c r="EB30" s="2"/>
      <c r="EC30" s="2"/>
      <c r="ED30" s="2"/>
      <c r="EE30" s="2">
        <v>31230692</v>
      </c>
      <c r="EF30" s="2">
        <v>10</v>
      </c>
      <c r="EG30" s="2" t="s">
        <v>47</v>
      </c>
      <c r="EH30" s="2">
        <v>0</v>
      </c>
      <c r="EI30" s="2" t="s">
        <v>3</v>
      </c>
      <c r="EJ30" s="2">
        <v>1</v>
      </c>
      <c r="EK30" s="2">
        <v>700005</v>
      </c>
      <c r="EL30" s="2" t="s">
        <v>48</v>
      </c>
      <c r="EM30" s="2" t="s">
        <v>49</v>
      </c>
      <c r="EN30" s="2"/>
      <c r="EO30" s="2" t="s">
        <v>3</v>
      </c>
      <c r="EP30" s="2"/>
      <c r="EQ30" s="2">
        <v>0</v>
      </c>
      <c r="ER30" s="2">
        <v>29.92</v>
      </c>
      <c r="ES30" s="2">
        <v>0</v>
      </c>
      <c r="ET30" s="2">
        <v>29.92</v>
      </c>
      <c r="EU30" s="2">
        <v>0</v>
      </c>
      <c r="EV30" s="2">
        <v>0</v>
      </c>
      <c r="EW30" s="2">
        <v>0</v>
      </c>
      <c r="EX30" s="2">
        <v>0</v>
      </c>
      <c r="EY30" s="2">
        <v>0</v>
      </c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>
        <v>0</v>
      </c>
      <c r="FR30" s="2">
        <f t="shared" si="40"/>
        <v>0</v>
      </c>
      <c r="FS30" s="2">
        <v>0</v>
      </c>
      <c r="FT30" s="2"/>
      <c r="FU30" s="2"/>
      <c r="FV30" s="2"/>
      <c r="FW30" s="2"/>
      <c r="FX30" s="2">
        <v>0</v>
      </c>
      <c r="FY30" s="2">
        <v>0</v>
      </c>
      <c r="FZ30" s="2"/>
      <c r="GA30" s="2" t="s">
        <v>3</v>
      </c>
      <c r="GB30" s="2"/>
      <c r="GC30" s="2"/>
      <c r="GD30" s="2">
        <v>0</v>
      </c>
      <c r="GE30" s="2"/>
      <c r="GF30" s="2">
        <v>1490904431</v>
      </c>
      <c r="GG30" s="2">
        <v>2</v>
      </c>
      <c r="GH30" s="2">
        <v>1</v>
      </c>
      <c r="GI30" s="2">
        <v>-2</v>
      </c>
      <c r="GJ30" s="2">
        <v>0</v>
      </c>
      <c r="GK30" s="2">
        <f>ROUND(R30*(R12)/100,2)</f>
        <v>0</v>
      </c>
      <c r="GL30" s="2">
        <f t="shared" si="41"/>
        <v>0</v>
      </c>
      <c r="GM30" s="2">
        <f t="shared" si="42"/>
        <v>27596.41</v>
      </c>
      <c r="GN30" s="2">
        <f t="shared" si="43"/>
        <v>27596.41</v>
      </c>
      <c r="GO30" s="2">
        <f t="shared" si="44"/>
        <v>0</v>
      </c>
      <c r="GP30" s="2">
        <f t="shared" si="45"/>
        <v>0</v>
      </c>
      <c r="GQ30" s="2"/>
      <c r="GR30" s="2">
        <v>0</v>
      </c>
      <c r="GS30" s="2">
        <v>3</v>
      </c>
      <c r="GT30" s="2">
        <v>0</v>
      </c>
      <c r="GU30" s="2" t="s">
        <v>3</v>
      </c>
      <c r="GV30" s="2">
        <f t="shared" si="46"/>
        <v>0</v>
      </c>
      <c r="GW30" s="2">
        <v>1</v>
      </c>
      <c r="GX30" s="2">
        <f t="shared" si="47"/>
        <v>0</v>
      </c>
      <c r="GY30" s="2"/>
      <c r="GZ30" s="2"/>
      <c r="HA30" s="2">
        <v>0</v>
      </c>
      <c r="HB30" s="2">
        <v>0</v>
      </c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>
        <v>0</v>
      </c>
      <c r="IL30" s="2"/>
      <c r="IM30" s="2"/>
      <c r="IN30" s="2"/>
      <c r="IO30" s="2"/>
      <c r="IP30" s="2"/>
      <c r="IQ30" s="2"/>
      <c r="IR30" s="2"/>
      <c r="IS30" s="2"/>
      <c r="IT30" s="2"/>
      <c r="IU30" s="2"/>
    </row>
    <row r="31" spans="1:255" x14ac:dyDescent="0.2">
      <c r="A31">
        <v>17</v>
      </c>
      <c r="B31">
        <v>1</v>
      </c>
      <c r="C31">
        <f>ROW(SmtRes!A12)</f>
        <v>12</v>
      </c>
      <c r="D31">
        <f>ROW(EtalonRes!A12)</f>
        <v>12</v>
      </c>
      <c r="E31" t="s">
        <v>43</v>
      </c>
      <c r="F31" t="s">
        <v>44</v>
      </c>
      <c r="G31" t="s">
        <v>45</v>
      </c>
      <c r="H31" t="s">
        <v>38</v>
      </c>
      <c r="I31">
        <v>922.34</v>
      </c>
      <c r="J31">
        <v>0</v>
      </c>
      <c r="O31">
        <f t="shared" si="14"/>
        <v>206421.17</v>
      </c>
      <c r="P31">
        <f t="shared" si="15"/>
        <v>0</v>
      </c>
      <c r="Q31">
        <f t="shared" si="16"/>
        <v>206421.17</v>
      </c>
      <c r="R31">
        <f t="shared" si="17"/>
        <v>0</v>
      </c>
      <c r="S31">
        <f t="shared" si="18"/>
        <v>0</v>
      </c>
      <c r="T31">
        <f t="shared" si="19"/>
        <v>0</v>
      </c>
      <c r="U31">
        <f t="shared" si="20"/>
        <v>0</v>
      </c>
      <c r="V31">
        <f t="shared" si="21"/>
        <v>0</v>
      </c>
      <c r="W31">
        <f t="shared" si="22"/>
        <v>0</v>
      </c>
      <c r="X31">
        <f t="shared" si="23"/>
        <v>0</v>
      </c>
      <c r="Y31">
        <f t="shared" si="24"/>
        <v>0</v>
      </c>
      <c r="AA31">
        <v>31230745</v>
      </c>
      <c r="AB31">
        <f t="shared" si="25"/>
        <v>29.92</v>
      </c>
      <c r="AC31">
        <f t="shared" si="26"/>
        <v>0</v>
      </c>
      <c r="AD31">
        <f t="shared" si="50"/>
        <v>29.92</v>
      </c>
      <c r="AE31">
        <f t="shared" si="51"/>
        <v>0</v>
      </c>
      <c r="AF31">
        <f t="shared" si="52"/>
        <v>0</v>
      </c>
      <c r="AG31">
        <f t="shared" si="27"/>
        <v>0</v>
      </c>
      <c r="AH31">
        <f t="shared" si="49"/>
        <v>0</v>
      </c>
      <c r="AI31">
        <f t="shared" si="48"/>
        <v>0</v>
      </c>
      <c r="AJ31">
        <f t="shared" si="28"/>
        <v>0</v>
      </c>
      <c r="AK31">
        <v>29.92</v>
      </c>
      <c r="AL31">
        <v>0</v>
      </c>
      <c r="AM31">
        <v>29.92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7.48</v>
      </c>
      <c r="BB31">
        <v>7.48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1</v>
      </c>
      <c r="BJ31" t="s">
        <v>46</v>
      </c>
      <c r="BM31">
        <v>700005</v>
      </c>
      <c r="BN31">
        <v>0</v>
      </c>
      <c r="BO31" t="s">
        <v>3</v>
      </c>
      <c r="BP31">
        <v>0</v>
      </c>
      <c r="BQ31">
        <v>10</v>
      </c>
      <c r="BR31">
        <v>0</v>
      </c>
      <c r="BS31">
        <v>7.48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0</v>
      </c>
      <c r="CA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29"/>
        <v>206421.17</v>
      </c>
      <c r="CQ31">
        <f t="shared" si="30"/>
        <v>0</v>
      </c>
      <c r="CR31">
        <f t="shared" si="31"/>
        <v>223.80160000000004</v>
      </c>
      <c r="CS31">
        <f t="shared" si="32"/>
        <v>0</v>
      </c>
      <c r="CT31">
        <f t="shared" si="33"/>
        <v>0</v>
      </c>
      <c r="CU31">
        <f t="shared" si="34"/>
        <v>0</v>
      </c>
      <c r="CV31">
        <f t="shared" si="35"/>
        <v>0</v>
      </c>
      <c r="CW31">
        <f t="shared" si="36"/>
        <v>0</v>
      </c>
      <c r="CX31">
        <f t="shared" si="37"/>
        <v>0</v>
      </c>
      <c r="CY31">
        <f>0</f>
        <v>0</v>
      </c>
      <c r="CZ31">
        <f>0</f>
        <v>0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1013</v>
      </c>
      <c r="DV31" t="s">
        <v>38</v>
      </c>
      <c r="DW31" t="s">
        <v>38</v>
      </c>
      <c r="DX31">
        <v>1</v>
      </c>
      <c r="EE31">
        <v>31230692</v>
      </c>
      <c r="EF31">
        <v>10</v>
      </c>
      <c r="EG31" t="s">
        <v>47</v>
      </c>
      <c r="EH31">
        <v>0</v>
      </c>
      <c r="EI31" t="s">
        <v>3</v>
      </c>
      <c r="EJ31">
        <v>1</v>
      </c>
      <c r="EK31">
        <v>700005</v>
      </c>
      <c r="EL31" t="s">
        <v>48</v>
      </c>
      <c r="EM31" t="s">
        <v>49</v>
      </c>
      <c r="EO31" t="s">
        <v>3</v>
      </c>
      <c r="EQ31">
        <v>0</v>
      </c>
      <c r="ER31">
        <v>29.92</v>
      </c>
      <c r="ES31">
        <v>0</v>
      </c>
      <c r="ET31">
        <v>29.92</v>
      </c>
      <c r="EU31">
        <v>0</v>
      </c>
      <c r="EV31">
        <v>0</v>
      </c>
      <c r="EW31">
        <v>0</v>
      </c>
      <c r="EX31">
        <v>0</v>
      </c>
      <c r="EY31">
        <v>0</v>
      </c>
      <c r="FQ31">
        <v>0</v>
      </c>
      <c r="FR31">
        <f t="shared" si="40"/>
        <v>0</v>
      </c>
      <c r="FS31">
        <v>0</v>
      </c>
      <c r="FX31">
        <v>0</v>
      </c>
      <c r="FY31">
        <v>0</v>
      </c>
      <c r="GA31" t="s">
        <v>3</v>
      </c>
      <c r="GD31">
        <v>0</v>
      </c>
      <c r="GF31">
        <v>1490904431</v>
      </c>
      <c r="GG31">
        <v>2</v>
      </c>
      <c r="GH31">
        <v>1</v>
      </c>
      <c r="GI31">
        <v>2</v>
      </c>
      <c r="GJ31">
        <v>0</v>
      </c>
      <c r="GK31">
        <f>ROUND(R31*(S12)/100,2)</f>
        <v>0</v>
      </c>
      <c r="GL31">
        <f t="shared" si="41"/>
        <v>0</v>
      </c>
      <c r="GM31">
        <f t="shared" si="42"/>
        <v>206421.17</v>
      </c>
      <c r="GN31">
        <f t="shared" si="43"/>
        <v>206421.17</v>
      </c>
      <c r="GO31">
        <f t="shared" si="44"/>
        <v>0</v>
      </c>
      <c r="GP31">
        <f t="shared" si="45"/>
        <v>0</v>
      </c>
      <c r="GR31">
        <v>0</v>
      </c>
      <c r="GS31">
        <v>3</v>
      </c>
      <c r="GT31">
        <v>0</v>
      </c>
      <c r="GU31" t="s">
        <v>3</v>
      </c>
      <c r="GV31">
        <f t="shared" si="46"/>
        <v>0</v>
      </c>
      <c r="GW31">
        <v>1</v>
      </c>
      <c r="GX31">
        <f t="shared" si="47"/>
        <v>0</v>
      </c>
      <c r="HA31">
        <v>0</v>
      </c>
      <c r="HB31">
        <v>0</v>
      </c>
      <c r="IK31">
        <v>0</v>
      </c>
    </row>
    <row r="32" spans="1:255" x14ac:dyDescent="0.2">
      <c r="A32" s="2">
        <v>17</v>
      </c>
      <c r="B32" s="2">
        <v>1</v>
      </c>
      <c r="C32" s="2"/>
      <c r="D32" s="2"/>
      <c r="E32" s="2" t="s">
        <v>50</v>
      </c>
      <c r="F32" s="2" t="s">
        <v>51</v>
      </c>
      <c r="G32" s="2" t="s">
        <v>457</v>
      </c>
      <c r="H32" s="2" t="s">
        <v>52</v>
      </c>
      <c r="I32" s="2">
        <v>922.34</v>
      </c>
      <c r="J32" s="2">
        <v>0</v>
      </c>
      <c r="K32" s="2"/>
      <c r="L32" s="2"/>
      <c r="M32" s="2"/>
      <c r="N32" s="2"/>
      <c r="O32" s="2">
        <f t="shared" si="14"/>
        <v>98502.87</v>
      </c>
      <c r="P32" s="2">
        <f t="shared" si="15"/>
        <v>98502.87</v>
      </c>
      <c r="Q32" s="2">
        <f t="shared" si="16"/>
        <v>0</v>
      </c>
      <c r="R32" s="2">
        <f t="shared" si="17"/>
        <v>0</v>
      </c>
      <c r="S32" s="2">
        <f t="shared" si="18"/>
        <v>0</v>
      </c>
      <c r="T32" s="2">
        <f t="shared" si="19"/>
        <v>0</v>
      </c>
      <c r="U32" s="2">
        <f t="shared" si="20"/>
        <v>0</v>
      </c>
      <c r="V32" s="2">
        <f t="shared" si="21"/>
        <v>0</v>
      </c>
      <c r="W32" s="2">
        <f t="shared" si="22"/>
        <v>0</v>
      </c>
      <c r="X32" s="2">
        <f t="shared" si="23"/>
        <v>0</v>
      </c>
      <c r="Y32" s="2">
        <f t="shared" si="24"/>
        <v>0</v>
      </c>
      <c r="Z32" s="2"/>
      <c r="AA32" s="2">
        <v>31230744</v>
      </c>
      <c r="AB32" s="2">
        <f t="shared" si="25"/>
        <v>11.09</v>
      </c>
      <c r="AC32" s="2">
        <f t="shared" si="26"/>
        <v>11.09</v>
      </c>
      <c r="AD32" s="2">
        <f t="shared" si="50"/>
        <v>0</v>
      </c>
      <c r="AE32" s="2">
        <f t="shared" si="51"/>
        <v>0</v>
      </c>
      <c r="AF32" s="2">
        <f t="shared" si="52"/>
        <v>0</v>
      </c>
      <c r="AG32" s="2">
        <f t="shared" si="27"/>
        <v>0</v>
      </c>
      <c r="AH32" s="2">
        <f t="shared" si="49"/>
        <v>0</v>
      </c>
      <c r="AI32" s="2">
        <f t="shared" si="48"/>
        <v>0</v>
      </c>
      <c r="AJ32" s="2">
        <f t="shared" si="28"/>
        <v>0</v>
      </c>
      <c r="AK32" s="2">
        <v>11.09</v>
      </c>
      <c r="AL32" s="2">
        <v>11.09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1</v>
      </c>
      <c r="AW32" s="2">
        <v>1</v>
      </c>
      <c r="AX32" s="2"/>
      <c r="AY32" s="2"/>
      <c r="AZ32" s="2">
        <v>1</v>
      </c>
      <c r="BA32" s="2">
        <v>9.6300000000000008</v>
      </c>
      <c r="BB32" s="2">
        <v>9.6300000000000008</v>
      </c>
      <c r="BC32" s="2">
        <v>9.6300000000000008</v>
      </c>
      <c r="BD32" s="2" t="s">
        <v>3</v>
      </c>
      <c r="BE32" s="2" t="s">
        <v>3</v>
      </c>
      <c r="BF32" s="2" t="s">
        <v>3</v>
      </c>
      <c r="BG32" s="2" t="s">
        <v>3</v>
      </c>
      <c r="BH32" s="2">
        <v>3</v>
      </c>
      <c r="BI32" s="2">
        <v>4</v>
      </c>
      <c r="BJ32" s="2" t="s">
        <v>3</v>
      </c>
      <c r="BK32" s="2"/>
      <c r="BL32" s="2"/>
      <c r="BM32" s="2">
        <v>0</v>
      </c>
      <c r="BN32" s="2">
        <v>0</v>
      </c>
      <c r="BO32" s="2" t="s">
        <v>3</v>
      </c>
      <c r="BP32" s="2">
        <v>0</v>
      </c>
      <c r="BQ32" s="2">
        <v>16</v>
      </c>
      <c r="BR32" s="2">
        <v>0</v>
      </c>
      <c r="BS32" s="2">
        <v>9.6300000000000008</v>
      </c>
      <c r="BT32" s="2">
        <v>1</v>
      </c>
      <c r="BU32" s="2">
        <v>1</v>
      </c>
      <c r="BV32" s="2">
        <v>1</v>
      </c>
      <c r="BW32" s="2">
        <v>1</v>
      </c>
      <c r="BX32" s="2">
        <v>1</v>
      </c>
      <c r="BY32" s="2" t="s">
        <v>3</v>
      </c>
      <c r="BZ32" s="2">
        <v>0</v>
      </c>
      <c r="CA32" s="2">
        <v>0</v>
      </c>
      <c r="CB32" s="2"/>
      <c r="CC32" s="2"/>
      <c r="CD32" s="2"/>
      <c r="CE32" s="2"/>
      <c r="CF32" s="2">
        <v>0</v>
      </c>
      <c r="CG32" s="2">
        <v>0</v>
      </c>
      <c r="CH32" s="2"/>
      <c r="CI32" s="2"/>
      <c r="CJ32" s="2"/>
      <c r="CK32" s="2"/>
      <c r="CL32" s="2"/>
      <c r="CM32" s="2">
        <v>0</v>
      </c>
      <c r="CN32" s="2" t="s">
        <v>3</v>
      </c>
      <c r="CO32" s="2">
        <v>0</v>
      </c>
      <c r="CP32" s="2">
        <f t="shared" si="29"/>
        <v>98502.87</v>
      </c>
      <c r="CQ32" s="2">
        <f t="shared" si="30"/>
        <v>106.7967</v>
      </c>
      <c r="CR32" s="2">
        <f t="shared" si="31"/>
        <v>0</v>
      </c>
      <c r="CS32" s="2">
        <f t="shared" si="32"/>
        <v>0</v>
      </c>
      <c r="CT32" s="2">
        <f t="shared" si="33"/>
        <v>0</v>
      </c>
      <c r="CU32" s="2">
        <f t="shared" si="34"/>
        <v>0</v>
      </c>
      <c r="CV32" s="2">
        <f t="shared" si="35"/>
        <v>0</v>
      </c>
      <c r="CW32" s="2">
        <f t="shared" si="36"/>
        <v>0</v>
      </c>
      <c r="CX32" s="2">
        <f t="shared" si="37"/>
        <v>0</v>
      </c>
      <c r="CY32" s="2">
        <f t="shared" ref="CY32:CY63" si="53">(((S32+R32)*AT32)/100)</f>
        <v>0</v>
      </c>
      <c r="CZ32" s="2">
        <f t="shared" ref="CZ32:CZ63" si="54">(((S32+R32)*AU32)/100)</f>
        <v>0</v>
      </c>
      <c r="DA32" s="2"/>
      <c r="DB32" s="2"/>
      <c r="DC32" s="2" t="s">
        <v>3</v>
      </c>
      <c r="DD32" s="2" t="s">
        <v>3</v>
      </c>
      <c r="DE32" s="2" t="s">
        <v>3</v>
      </c>
      <c r="DF32" s="2" t="s">
        <v>3</v>
      </c>
      <c r="DG32" s="2" t="s">
        <v>3</v>
      </c>
      <c r="DH32" s="2" t="s">
        <v>3</v>
      </c>
      <c r="DI32" s="2" t="s">
        <v>3</v>
      </c>
      <c r="DJ32" s="2" t="s">
        <v>3</v>
      </c>
      <c r="DK32" s="2" t="s">
        <v>3</v>
      </c>
      <c r="DL32" s="2" t="s">
        <v>3</v>
      </c>
      <c r="DM32" s="2" t="s">
        <v>3</v>
      </c>
      <c r="DN32" s="2">
        <v>0</v>
      </c>
      <c r="DO32" s="2">
        <v>0</v>
      </c>
      <c r="DP32" s="2">
        <v>1</v>
      </c>
      <c r="DQ32" s="2">
        <v>1</v>
      </c>
      <c r="DR32" s="2"/>
      <c r="DS32" s="2"/>
      <c r="DT32" s="2"/>
      <c r="DU32" s="2">
        <v>1009</v>
      </c>
      <c r="DV32" s="2" t="s">
        <v>52</v>
      </c>
      <c r="DW32" s="2" t="s">
        <v>52</v>
      </c>
      <c r="DX32" s="2">
        <v>1000</v>
      </c>
      <c r="DY32" s="2"/>
      <c r="DZ32" s="2"/>
      <c r="EA32" s="2"/>
      <c r="EB32" s="2"/>
      <c r="EC32" s="2"/>
      <c r="ED32" s="2"/>
      <c r="EE32" s="2">
        <v>31230343</v>
      </c>
      <c r="EF32" s="2">
        <v>16</v>
      </c>
      <c r="EG32" s="2" t="s">
        <v>53</v>
      </c>
      <c r="EH32" s="2">
        <v>0</v>
      </c>
      <c r="EI32" s="2" t="s">
        <v>3</v>
      </c>
      <c r="EJ32" s="2">
        <v>4</v>
      </c>
      <c r="EK32" s="2">
        <v>0</v>
      </c>
      <c r="EL32" s="2" t="s">
        <v>54</v>
      </c>
      <c r="EM32" s="2" t="s">
        <v>55</v>
      </c>
      <c r="EN32" s="2"/>
      <c r="EO32" s="2" t="s">
        <v>3</v>
      </c>
      <c r="EP32" s="2"/>
      <c r="EQ32" s="2">
        <v>131072</v>
      </c>
      <c r="ER32" s="2">
        <v>12.08</v>
      </c>
      <c r="ES32" s="2">
        <v>11.09</v>
      </c>
      <c r="ET32" s="2">
        <v>0</v>
      </c>
      <c r="EU32" s="2">
        <v>0</v>
      </c>
      <c r="EV32" s="2">
        <v>0</v>
      </c>
      <c r="EW32" s="2">
        <v>0</v>
      </c>
      <c r="EX32" s="2">
        <v>0</v>
      </c>
      <c r="EY32" s="2">
        <v>0</v>
      </c>
      <c r="EZ32" s="2">
        <v>5</v>
      </c>
      <c r="FA32" s="2"/>
      <c r="FB32" s="2"/>
      <c r="FC32" s="2">
        <v>1</v>
      </c>
      <c r="FD32" s="2">
        <v>18</v>
      </c>
      <c r="FE32" s="2"/>
      <c r="FF32" s="2">
        <v>126</v>
      </c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>
        <v>0</v>
      </c>
      <c r="FR32" s="2">
        <f t="shared" si="40"/>
        <v>0</v>
      </c>
      <c r="FS32" s="2">
        <v>0</v>
      </c>
      <c r="FT32" s="2"/>
      <c r="FU32" s="2"/>
      <c r="FV32" s="2"/>
      <c r="FW32" s="2"/>
      <c r="FX32" s="2">
        <v>0</v>
      </c>
      <c r="FY32" s="2">
        <v>0</v>
      </c>
      <c r="FZ32" s="2"/>
      <c r="GA32" s="2" t="s">
        <v>56</v>
      </c>
      <c r="GB32" s="2"/>
      <c r="GC32" s="2"/>
      <c r="GD32" s="2">
        <v>0</v>
      </c>
      <c r="GE32" s="2"/>
      <c r="GF32" s="2">
        <v>-1815323629</v>
      </c>
      <c r="GG32" s="2">
        <v>2</v>
      </c>
      <c r="GH32" s="2">
        <v>3</v>
      </c>
      <c r="GI32" s="2">
        <v>3</v>
      </c>
      <c r="GJ32" s="2">
        <v>0</v>
      </c>
      <c r="GK32" s="2">
        <f>ROUND(R32*(R12)/100,2)</f>
        <v>0</v>
      </c>
      <c r="GL32" s="2">
        <f t="shared" si="41"/>
        <v>0</v>
      </c>
      <c r="GM32" s="2">
        <f t="shared" si="42"/>
        <v>98502.87</v>
      </c>
      <c r="GN32" s="2">
        <f t="shared" si="43"/>
        <v>0</v>
      </c>
      <c r="GO32" s="2">
        <f t="shared" si="44"/>
        <v>0</v>
      </c>
      <c r="GP32" s="2">
        <f t="shared" si="45"/>
        <v>98502.87</v>
      </c>
      <c r="GQ32" s="2"/>
      <c r="GR32" s="2">
        <v>1</v>
      </c>
      <c r="GS32" s="2">
        <v>1</v>
      </c>
      <c r="GT32" s="2">
        <v>0</v>
      </c>
      <c r="GU32" s="2" t="s">
        <v>3</v>
      </c>
      <c r="GV32" s="2">
        <f t="shared" si="46"/>
        <v>0</v>
      </c>
      <c r="GW32" s="2">
        <v>1</v>
      </c>
      <c r="GX32" s="2">
        <f t="shared" si="47"/>
        <v>0</v>
      </c>
      <c r="GY32" s="2"/>
      <c r="GZ32" s="2"/>
      <c r="HA32" s="2">
        <v>0</v>
      </c>
      <c r="HB32" s="2">
        <v>0</v>
      </c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>
        <v>0</v>
      </c>
      <c r="IL32" s="2"/>
      <c r="IM32" s="2"/>
      <c r="IN32" s="2"/>
      <c r="IO32" s="2"/>
      <c r="IP32" s="2"/>
      <c r="IQ32" s="2"/>
      <c r="IR32" s="2"/>
      <c r="IS32" s="2"/>
      <c r="IT32" s="2"/>
      <c r="IU32" s="2"/>
    </row>
    <row r="33" spans="1:255" x14ac:dyDescent="0.2">
      <c r="A33">
        <v>17</v>
      </c>
      <c r="B33">
        <v>1</v>
      </c>
      <c r="E33" t="s">
        <v>50</v>
      </c>
      <c r="F33" t="s">
        <v>51</v>
      </c>
      <c r="G33" t="s">
        <v>457</v>
      </c>
      <c r="H33" t="s">
        <v>52</v>
      </c>
      <c r="I33">
        <v>922.34</v>
      </c>
      <c r="J33">
        <v>0</v>
      </c>
      <c r="O33">
        <f t="shared" si="14"/>
        <v>107296.18</v>
      </c>
      <c r="P33">
        <f t="shared" si="15"/>
        <v>107296.18</v>
      </c>
      <c r="Q33">
        <f t="shared" si="16"/>
        <v>0</v>
      </c>
      <c r="R33">
        <f t="shared" si="17"/>
        <v>0</v>
      </c>
      <c r="S33">
        <f t="shared" si="18"/>
        <v>0</v>
      </c>
      <c r="T33">
        <f t="shared" si="19"/>
        <v>0</v>
      </c>
      <c r="U33">
        <f t="shared" si="20"/>
        <v>0</v>
      </c>
      <c r="V33">
        <f t="shared" si="21"/>
        <v>0</v>
      </c>
      <c r="W33">
        <f t="shared" si="22"/>
        <v>0</v>
      </c>
      <c r="X33">
        <f t="shared" si="23"/>
        <v>0</v>
      </c>
      <c r="Y33">
        <f t="shared" si="24"/>
        <v>0</v>
      </c>
      <c r="AA33">
        <v>31230745</v>
      </c>
      <c r="AB33">
        <f t="shared" si="25"/>
        <v>12.08</v>
      </c>
      <c r="AC33">
        <f t="shared" si="26"/>
        <v>12.08</v>
      </c>
      <c r="AD33">
        <f t="shared" si="50"/>
        <v>0</v>
      </c>
      <c r="AE33">
        <f t="shared" si="51"/>
        <v>0</v>
      </c>
      <c r="AF33">
        <f t="shared" si="52"/>
        <v>0</v>
      </c>
      <c r="AG33">
        <f t="shared" si="27"/>
        <v>0</v>
      </c>
      <c r="AH33">
        <f t="shared" si="49"/>
        <v>0</v>
      </c>
      <c r="AI33">
        <f t="shared" si="48"/>
        <v>0</v>
      </c>
      <c r="AJ33">
        <f t="shared" si="28"/>
        <v>0</v>
      </c>
      <c r="AK33">
        <v>12.08</v>
      </c>
      <c r="AL33">
        <v>12.08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1</v>
      </c>
      <c r="AW33">
        <v>1</v>
      </c>
      <c r="AZ33">
        <v>1</v>
      </c>
      <c r="BA33">
        <v>9.6300000000000008</v>
      </c>
      <c r="BB33">
        <v>9.6300000000000008</v>
      </c>
      <c r="BC33">
        <v>9.6300000000000008</v>
      </c>
      <c r="BD33" t="s">
        <v>3</v>
      </c>
      <c r="BE33" t="s">
        <v>3</v>
      </c>
      <c r="BF33" t="s">
        <v>3</v>
      </c>
      <c r="BG33" t="s">
        <v>3</v>
      </c>
      <c r="BH33">
        <v>3</v>
      </c>
      <c r="BI33">
        <v>4</v>
      </c>
      <c r="BJ33" t="s">
        <v>3</v>
      </c>
      <c r="BM33">
        <v>0</v>
      </c>
      <c r="BN33">
        <v>0</v>
      </c>
      <c r="BO33" t="s">
        <v>3</v>
      </c>
      <c r="BP33">
        <v>0</v>
      </c>
      <c r="BQ33">
        <v>16</v>
      </c>
      <c r="BR33">
        <v>0</v>
      </c>
      <c r="BS33">
        <v>9.6300000000000008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0</v>
      </c>
      <c r="CA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29"/>
        <v>107296.18</v>
      </c>
      <c r="CQ33">
        <f t="shared" si="30"/>
        <v>116.33040000000001</v>
      </c>
      <c r="CR33">
        <f t="shared" si="31"/>
        <v>0</v>
      </c>
      <c r="CS33">
        <f t="shared" si="32"/>
        <v>0</v>
      </c>
      <c r="CT33">
        <f t="shared" si="33"/>
        <v>0</v>
      </c>
      <c r="CU33">
        <f t="shared" si="34"/>
        <v>0</v>
      </c>
      <c r="CV33">
        <f t="shared" si="35"/>
        <v>0</v>
      </c>
      <c r="CW33">
        <f t="shared" si="36"/>
        <v>0</v>
      </c>
      <c r="CX33">
        <f t="shared" si="37"/>
        <v>0</v>
      </c>
      <c r="CY33">
        <f t="shared" si="53"/>
        <v>0</v>
      </c>
      <c r="CZ33">
        <f t="shared" si="54"/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1009</v>
      </c>
      <c r="DV33" t="s">
        <v>52</v>
      </c>
      <c r="DW33" t="s">
        <v>52</v>
      </c>
      <c r="DX33">
        <v>1000</v>
      </c>
      <c r="EE33">
        <v>31230343</v>
      </c>
      <c r="EF33">
        <v>16</v>
      </c>
      <c r="EG33" t="s">
        <v>53</v>
      </c>
      <c r="EH33">
        <v>0</v>
      </c>
      <c r="EI33" t="s">
        <v>3</v>
      </c>
      <c r="EJ33">
        <v>4</v>
      </c>
      <c r="EK33">
        <v>0</v>
      </c>
      <c r="EL33" t="s">
        <v>54</v>
      </c>
      <c r="EM33" t="s">
        <v>55</v>
      </c>
      <c r="EO33" t="s">
        <v>3</v>
      </c>
      <c r="EQ33">
        <v>131072</v>
      </c>
      <c r="ER33">
        <v>12.08</v>
      </c>
      <c r="ES33">
        <v>12.08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5</v>
      </c>
      <c r="FC33">
        <v>1</v>
      </c>
      <c r="FD33">
        <v>18</v>
      </c>
      <c r="FF33">
        <v>126</v>
      </c>
      <c r="FQ33">
        <v>0</v>
      </c>
      <c r="FR33">
        <f t="shared" si="40"/>
        <v>0</v>
      </c>
      <c r="FS33">
        <v>0</v>
      </c>
      <c r="FV33" t="s">
        <v>24</v>
      </c>
      <c r="FW33" t="s">
        <v>25</v>
      </c>
      <c r="FX33">
        <v>0</v>
      </c>
      <c r="FY33">
        <v>0</v>
      </c>
      <c r="GA33" t="s">
        <v>57</v>
      </c>
      <c r="GD33">
        <v>0</v>
      </c>
      <c r="GF33">
        <v>-1815323629</v>
      </c>
      <c r="GG33">
        <v>2</v>
      </c>
      <c r="GH33">
        <v>3</v>
      </c>
      <c r="GI33">
        <v>3</v>
      </c>
      <c r="GJ33">
        <v>0</v>
      </c>
      <c r="GK33">
        <f>ROUND(R33*(S12)/100,2)</f>
        <v>0</v>
      </c>
      <c r="GL33">
        <f t="shared" si="41"/>
        <v>0</v>
      </c>
      <c r="GM33">
        <f t="shared" si="42"/>
        <v>107296.18</v>
      </c>
      <c r="GN33">
        <f t="shared" si="43"/>
        <v>0</v>
      </c>
      <c r="GO33">
        <f t="shared" si="44"/>
        <v>0</v>
      </c>
      <c r="GP33">
        <f t="shared" si="45"/>
        <v>107296.18</v>
      </c>
      <c r="GR33">
        <v>1</v>
      </c>
      <c r="GS33">
        <v>1</v>
      </c>
      <c r="GT33">
        <v>0</v>
      </c>
      <c r="GU33" t="s">
        <v>3</v>
      </c>
      <c r="GV33">
        <f t="shared" si="46"/>
        <v>0</v>
      </c>
      <c r="GW33">
        <v>1</v>
      </c>
      <c r="GX33">
        <f t="shared" si="47"/>
        <v>0</v>
      </c>
      <c r="HA33">
        <v>0</v>
      </c>
      <c r="HB33">
        <v>0</v>
      </c>
      <c r="IK33">
        <v>0</v>
      </c>
    </row>
    <row r="34" spans="1:255" x14ac:dyDescent="0.2">
      <c r="A34" s="2">
        <v>17</v>
      </c>
      <c r="B34" s="2">
        <v>1</v>
      </c>
      <c r="C34" s="2">
        <f>ROW(SmtRes!A20)</f>
        <v>20</v>
      </c>
      <c r="D34" s="2">
        <f>ROW(EtalonRes!A20)</f>
        <v>20</v>
      </c>
      <c r="E34" s="2" t="s">
        <v>58</v>
      </c>
      <c r="F34" s="2" t="s">
        <v>59</v>
      </c>
      <c r="G34" s="2" t="s">
        <v>60</v>
      </c>
      <c r="H34" s="2" t="s">
        <v>61</v>
      </c>
      <c r="I34" s="2">
        <f>ROUND((576.47)/100,9)</f>
        <v>5.7647000000000004</v>
      </c>
      <c r="J34" s="2">
        <v>0</v>
      </c>
      <c r="K34" s="2"/>
      <c r="L34" s="2"/>
      <c r="M34" s="2"/>
      <c r="N34" s="2"/>
      <c r="O34" s="2">
        <f t="shared" si="14"/>
        <v>13154.99</v>
      </c>
      <c r="P34" s="2">
        <f t="shared" si="15"/>
        <v>70.33</v>
      </c>
      <c r="Q34" s="2">
        <f t="shared" si="16"/>
        <v>12357.9</v>
      </c>
      <c r="R34" s="2">
        <f t="shared" si="17"/>
        <v>1023.41</v>
      </c>
      <c r="S34" s="2">
        <f t="shared" si="18"/>
        <v>726.76</v>
      </c>
      <c r="T34" s="2">
        <f t="shared" si="19"/>
        <v>0</v>
      </c>
      <c r="U34" s="2">
        <f t="shared" si="20"/>
        <v>90.62108400000001</v>
      </c>
      <c r="V34" s="2">
        <f t="shared" si="21"/>
        <v>80.014036000000004</v>
      </c>
      <c r="W34" s="2">
        <f t="shared" si="22"/>
        <v>0</v>
      </c>
      <c r="X34" s="2">
        <f t="shared" si="23"/>
        <v>2485.2399999999998</v>
      </c>
      <c r="Y34" s="2">
        <f t="shared" si="24"/>
        <v>1662.66</v>
      </c>
      <c r="Z34" s="2"/>
      <c r="AA34" s="2">
        <v>31230744</v>
      </c>
      <c r="AB34" s="2">
        <f t="shared" si="25"/>
        <v>2281.9899999999998</v>
      </c>
      <c r="AC34" s="2">
        <f t="shared" si="26"/>
        <v>12.2</v>
      </c>
      <c r="AD34" s="2">
        <f t="shared" si="50"/>
        <v>2143.7199999999998</v>
      </c>
      <c r="AE34" s="2">
        <f t="shared" si="51"/>
        <v>177.53</v>
      </c>
      <c r="AF34" s="2">
        <f t="shared" si="52"/>
        <v>126.07</v>
      </c>
      <c r="AG34" s="2">
        <f t="shared" si="27"/>
        <v>0</v>
      </c>
      <c r="AH34" s="2">
        <f t="shared" si="49"/>
        <v>15.72</v>
      </c>
      <c r="AI34" s="2">
        <f t="shared" si="48"/>
        <v>13.88</v>
      </c>
      <c r="AJ34" s="2">
        <f t="shared" si="28"/>
        <v>0</v>
      </c>
      <c r="AK34" s="2">
        <v>2281.9899999999998</v>
      </c>
      <c r="AL34" s="2">
        <v>12.2</v>
      </c>
      <c r="AM34" s="2">
        <v>2143.7199999999998</v>
      </c>
      <c r="AN34" s="2">
        <v>177.53</v>
      </c>
      <c r="AO34" s="2">
        <v>126.07</v>
      </c>
      <c r="AP34" s="2">
        <v>0</v>
      </c>
      <c r="AQ34" s="2">
        <v>15.72</v>
      </c>
      <c r="AR34" s="2">
        <v>13.88</v>
      </c>
      <c r="AS34" s="2">
        <v>0</v>
      </c>
      <c r="AT34" s="2">
        <v>142</v>
      </c>
      <c r="AU34" s="2">
        <v>95</v>
      </c>
      <c r="AV34" s="2">
        <v>1</v>
      </c>
      <c r="AW34" s="2">
        <v>1</v>
      </c>
      <c r="AX34" s="2"/>
      <c r="AY34" s="2"/>
      <c r="AZ34" s="2">
        <v>1</v>
      </c>
      <c r="BA34" s="2">
        <v>1</v>
      </c>
      <c r="BB34" s="2">
        <v>1</v>
      </c>
      <c r="BC34" s="2">
        <v>1</v>
      </c>
      <c r="BD34" s="2" t="s">
        <v>3</v>
      </c>
      <c r="BE34" s="2" t="s">
        <v>3</v>
      </c>
      <c r="BF34" s="2" t="s">
        <v>3</v>
      </c>
      <c r="BG34" s="2" t="s">
        <v>3</v>
      </c>
      <c r="BH34" s="2">
        <v>0</v>
      </c>
      <c r="BI34" s="2">
        <v>1</v>
      </c>
      <c r="BJ34" s="2" t="s">
        <v>62</v>
      </c>
      <c r="BK34" s="2"/>
      <c r="BL34" s="2"/>
      <c r="BM34" s="2">
        <v>27001</v>
      </c>
      <c r="BN34" s="2">
        <v>0</v>
      </c>
      <c r="BO34" s="2" t="s">
        <v>3</v>
      </c>
      <c r="BP34" s="2">
        <v>0</v>
      </c>
      <c r="BQ34" s="2">
        <v>2</v>
      </c>
      <c r="BR34" s="2">
        <v>0</v>
      </c>
      <c r="BS34" s="2">
        <v>1</v>
      </c>
      <c r="BT34" s="2">
        <v>1</v>
      </c>
      <c r="BU34" s="2">
        <v>1</v>
      </c>
      <c r="BV34" s="2">
        <v>1</v>
      </c>
      <c r="BW34" s="2">
        <v>1</v>
      </c>
      <c r="BX34" s="2">
        <v>1</v>
      </c>
      <c r="BY34" s="2" t="s">
        <v>3</v>
      </c>
      <c r="BZ34" s="2">
        <v>142</v>
      </c>
      <c r="CA34" s="2">
        <v>95</v>
      </c>
      <c r="CB34" s="2"/>
      <c r="CC34" s="2"/>
      <c r="CD34" s="2"/>
      <c r="CE34" s="2"/>
      <c r="CF34" s="2">
        <v>0</v>
      </c>
      <c r="CG34" s="2">
        <v>0</v>
      </c>
      <c r="CH34" s="2"/>
      <c r="CI34" s="2"/>
      <c r="CJ34" s="2"/>
      <c r="CK34" s="2"/>
      <c r="CL34" s="2"/>
      <c r="CM34" s="2">
        <v>0</v>
      </c>
      <c r="CN34" s="2" t="s">
        <v>3</v>
      </c>
      <c r="CO34" s="2">
        <v>0</v>
      </c>
      <c r="CP34" s="2">
        <f t="shared" si="29"/>
        <v>13154.99</v>
      </c>
      <c r="CQ34" s="2">
        <f t="shared" si="30"/>
        <v>12.2</v>
      </c>
      <c r="CR34" s="2">
        <f t="shared" si="31"/>
        <v>2143.7199999999998</v>
      </c>
      <c r="CS34" s="2">
        <f t="shared" si="32"/>
        <v>177.53</v>
      </c>
      <c r="CT34" s="2">
        <f t="shared" si="33"/>
        <v>126.07</v>
      </c>
      <c r="CU34" s="2">
        <f t="shared" si="34"/>
        <v>0</v>
      </c>
      <c r="CV34" s="2">
        <f t="shared" si="35"/>
        <v>15.72</v>
      </c>
      <c r="CW34" s="2">
        <f t="shared" si="36"/>
        <v>13.88</v>
      </c>
      <c r="CX34" s="2">
        <f t="shared" si="37"/>
        <v>0</v>
      </c>
      <c r="CY34" s="2">
        <f t="shared" si="53"/>
        <v>2485.2414000000003</v>
      </c>
      <c r="CZ34" s="2">
        <f t="shared" si="54"/>
        <v>1662.6614999999999</v>
      </c>
      <c r="DA34" s="2"/>
      <c r="DB34" s="2"/>
      <c r="DC34" s="2" t="s">
        <v>3</v>
      </c>
      <c r="DD34" s="2" t="s">
        <v>3</v>
      </c>
      <c r="DE34" s="2" t="s">
        <v>3</v>
      </c>
      <c r="DF34" s="2" t="s">
        <v>3</v>
      </c>
      <c r="DG34" s="2" t="s">
        <v>3</v>
      </c>
      <c r="DH34" s="2" t="s">
        <v>3</v>
      </c>
      <c r="DI34" s="2" t="s">
        <v>3</v>
      </c>
      <c r="DJ34" s="2" t="s">
        <v>3</v>
      </c>
      <c r="DK34" s="2" t="s">
        <v>3</v>
      </c>
      <c r="DL34" s="2" t="s">
        <v>3</v>
      </c>
      <c r="DM34" s="2" t="s">
        <v>3</v>
      </c>
      <c r="DN34" s="2">
        <v>0</v>
      </c>
      <c r="DO34" s="2">
        <v>0</v>
      </c>
      <c r="DP34" s="2">
        <v>1</v>
      </c>
      <c r="DQ34" s="2">
        <v>1</v>
      </c>
      <c r="DR34" s="2"/>
      <c r="DS34" s="2"/>
      <c r="DT34" s="2"/>
      <c r="DU34" s="2">
        <v>1013</v>
      </c>
      <c r="DV34" s="2" t="s">
        <v>61</v>
      </c>
      <c r="DW34" s="2" t="s">
        <v>61</v>
      </c>
      <c r="DX34" s="2">
        <v>1</v>
      </c>
      <c r="DY34" s="2"/>
      <c r="DZ34" s="2"/>
      <c r="EA34" s="2"/>
      <c r="EB34" s="2"/>
      <c r="EC34" s="2"/>
      <c r="ED34" s="2"/>
      <c r="EE34" s="2">
        <v>31230540</v>
      </c>
      <c r="EF34" s="2">
        <v>2</v>
      </c>
      <c r="EG34" s="2" t="s">
        <v>21</v>
      </c>
      <c r="EH34" s="2">
        <v>0</v>
      </c>
      <c r="EI34" s="2" t="s">
        <v>3</v>
      </c>
      <c r="EJ34" s="2">
        <v>1</v>
      </c>
      <c r="EK34" s="2">
        <v>27001</v>
      </c>
      <c r="EL34" s="2" t="s">
        <v>63</v>
      </c>
      <c r="EM34" s="2" t="s">
        <v>64</v>
      </c>
      <c r="EN34" s="2"/>
      <c r="EO34" s="2" t="s">
        <v>3</v>
      </c>
      <c r="EP34" s="2"/>
      <c r="EQ34" s="2">
        <v>131072</v>
      </c>
      <c r="ER34" s="2">
        <v>2281.9899999999998</v>
      </c>
      <c r="ES34" s="2">
        <v>12.2</v>
      </c>
      <c r="ET34" s="2">
        <v>2143.7199999999998</v>
      </c>
      <c r="EU34" s="2">
        <v>177.53</v>
      </c>
      <c r="EV34" s="2">
        <v>126.07</v>
      </c>
      <c r="EW34" s="2">
        <v>15.72</v>
      </c>
      <c r="EX34" s="2">
        <v>13.88</v>
      </c>
      <c r="EY34" s="2">
        <v>0</v>
      </c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>
        <v>0</v>
      </c>
      <c r="FR34" s="2">
        <f t="shared" si="40"/>
        <v>0</v>
      </c>
      <c r="FS34" s="2">
        <v>0</v>
      </c>
      <c r="FT34" s="2"/>
      <c r="FU34" s="2"/>
      <c r="FV34" s="2"/>
      <c r="FW34" s="2"/>
      <c r="FX34" s="2">
        <v>142</v>
      </c>
      <c r="FY34" s="2">
        <v>95</v>
      </c>
      <c r="FZ34" s="2"/>
      <c r="GA34" s="2" t="s">
        <v>3</v>
      </c>
      <c r="GB34" s="2"/>
      <c r="GC34" s="2"/>
      <c r="GD34" s="2">
        <v>0</v>
      </c>
      <c r="GE34" s="2"/>
      <c r="GF34" s="2">
        <v>1241165210</v>
      </c>
      <c r="GG34" s="2">
        <v>2</v>
      </c>
      <c r="GH34" s="2">
        <v>1</v>
      </c>
      <c r="GI34" s="2">
        <v>-2</v>
      </c>
      <c r="GJ34" s="2">
        <v>0</v>
      </c>
      <c r="GK34" s="2">
        <f>ROUND(R34*(R12)/100,2)</f>
        <v>0</v>
      </c>
      <c r="GL34" s="2">
        <f t="shared" si="41"/>
        <v>0</v>
      </c>
      <c r="GM34" s="2">
        <f t="shared" si="42"/>
        <v>17302.89</v>
      </c>
      <c r="GN34" s="2">
        <f t="shared" si="43"/>
        <v>17302.89</v>
      </c>
      <c r="GO34" s="2">
        <f t="shared" si="44"/>
        <v>0</v>
      </c>
      <c r="GP34" s="2">
        <f t="shared" si="45"/>
        <v>0</v>
      </c>
      <c r="GQ34" s="2"/>
      <c r="GR34" s="2">
        <v>0</v>
      </c>
      <c r="GS34" s="2">
        <v>3</v>
      </c>
      <c r="GT34" s="2">
        <v>0</v>
      </c>
      <c r="GU34" s="2" t="s">
        <v>3</v>
      </c>
      <c r="GV34" s="2">
        <f t="shared" si="46"/>
        <v>0</v>
      </c>
      <c r="GW34" s="2">
        <v>1</v>
      </c>
      <c r="GX34" s="2">
        <f t="shared" si="47"/>
        <v>0</v>
      </c>
      <c r="GY34" s="2"/>
      <c r="GZ34" s="2"/>
      <c r="HA34" s="2">
        <v>0</v>
      </c>
      <c r="HB34" s="2">
        <v>0</v>
      </c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>
        <v>0</v>
      </c>
      <c r="IL34" s="2"/>
      <c r="IM34" s="2"/>
      <c r="IN34" s="2"/>
      <c r="IO34" s="2"/>
      <c r="IP34" s="2"/>
      <c r="IQ34" s="2"/>
      <c r="IR34" s="2"/>
      <c r="IS34" s="2"/>
      <c r="IT34" s="2"/>
      <c r="IU34" s="2"/>
    </row>
    <row r="35" spans="1:255" x14ac:dyDescent="0.2">
      <c r="A35">
        <v>17</v>
      </c>
      <c r="B35">
        <v>1</v>
      </c>
      <c r="C35">
        <f>ROW(SmtRes!A28)</f>
        <v>28</v>
      </c>
      <c r="D35">
        <f>ROW(EtalonRes!A28)</f>
        <v>28</v>
      </c>
      <c r="E35" t="s">
        <v>58</v>
      </c>
      <c r="F35" t="s">
        <v>59</v>
      </c>
      <c r="G35" t="s">
        <v>60</v>
      </c>
      <c r="H35" t="s">
        <v>61</v>
      </c>
      <c r="I35">
        <f>ROUND((576.47)/100,9)</f>
        <v>5.7647000000000004</v>
      </c>
      <c r="J35">
        <v>0</v>
      </c>
      <c r="O35">
        <f t="shared" si="14"/>
        <v>88389.37</v>
      </c>
      <c r="P35">
        <f t="shared" si="15"/>
        <v>478.24</v>
      </c>
      <c r="Q35">
        <f t="shared" si="16"/>
        <v>69945.73</v>
      </c>
      <c r="R35">
        <f t="shared" si="17"/>
        <v>25298.63</v>
      </c>
      <c r="S35">
        <f t="shared" si="18"/>
        <v>17965.400000000001</v>
      </c>
      <c r="T35">
        <f t="shared" si="19"/>
        <v>0</v>
      </c>
      <c r="U35">
        <f t="shared" si="20"/>
        <v>90.62108400000001</v>
      </c>
      <c r="V35">
        <f t="shared" si="21"/>
        <v>80.014036000000004</v>
      </c>
      <c r="W35">
        <f t="shared" si="22"/>
        <v>0</v>
      </c>
      <c r="X35">
        <f t="shared" si="23"/>
        <v>52349.48</v>
      </c>
      <c r="Y35">
        <f t="shared" si="24"/>
        <v>32880.660000000003</v>
      </c>
      <c r="AA35">
        <v>31230745</v>
      </c>
      <c r="AB35">
        <f t="shared" si="25"/>
        <v>2281.9899999999998</v>
      </c>
      <c r="AC35">
        <f t="shared" si="26"/>
        <v>12.2</v>
      </c>
      <c r="AD35">
        <f t="shared" si="50"/>
        <v>2143.7199999999998</v>
      </c>
      <c r="AE35">
        <f t="shared" si="51"/>
        <v>177.53</v>
      </c>
      <c r="AF35">
        <f t="shared" si="52"/>
        <v>126.07</v>
      </c>
      <c r="AG35">
        <f t="shared" si="27"/>
        <v>0</v>
      </c>
      <c r="AH35">
        <f t="shared" si="49"/>
        <v>15.72</v>
      </c>
      <c r="AI35">
        <f t="shared" si="48"/>
        <v>13.88</v>
      </c>
      <c r="AJ35">
        <f t="shared" si="28"/>
        <v>0</v>
      </c>
      <c r="AK35">
        <v>2281.9899999999998</v>
      </c>
      <c r="AL35">
        <v>12.2</v>
      </c>
      <c r="AM35">
        <v>2143.7199999999998</v>
      </c>
      <c r="AN35">
        <v>177.53</v>
      </c>
      <c r="AO35">
        <v>126.07</v>
      </c>
      <c r="AP35">
        <v>0</v>
      </c>
      <c r="AQ35">
        <v>15.72</v>
      </c>
      <c r="AR35">
        <v>13.88</v>
      </c>
      <c r="AS35">
        <v>0</v>
      </c>
      <c r="AT35">
        <v>121</v>
      </c>
      <c r="AU35">
        <v>76</v>
      </c>
      <c r="AV35">
        <v>1</v>
      </c>
      <c r="AW35">
        <v>1</v>
      </c>
      <c r="AZ35">
        <v>1</v>
      </c>
      <c r="BA35">
        <v>24.72</v>
      </c>
      <c r="BB35">
        <v>5.66</v>
      </c>
      <c r="BC35">
        <v>6.8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1</v>
      </c>
      <c r="BJ35" t="s">
        <v>62</v>
      </c>
      <c r="BM35">
        <v>27001</v>
      </c>
      <c r="BN35">
        <v>0</v>
      </c>
      <c r="BO35" t="s">
        <v>59</v>
      </c>
      <c r="BP35">
        <v>1</v>
      </c>
      <c r="BQ35">
        <v>2</v>
      </c>
      <c r="BR35">
        <v>0</v>
      </c>
      <c r="BS35">
        <v>24.72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142</v>
      </c>
      <c r="CA35">
        <v>95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29"/>
        <v>88389.37</v>
      </c>
      <c r="CQ35">
        <f t="shared" si="30"/>
        <v>82.96</v>
      </c>
      <c r="CR35">
        <f t="shared" si="31"/>
        <v>12133.455199999999</v>
      </c>
      <c r="CS35">
        <f t="shared" si="32"/>
        <v>4388.5415999999996</v>
      </c>
      <c r="CT35">
        <f t="shared" si="33"/>
        <v>3116.4503999999997</v>
      </c>
      <c r="CU35">
        <f t="shared" si="34"/>
        <v>0</v>
      </c>
      <c r="CV35">
        <f t="shared" si="35"/>
        <v>15.72</v>
      </c>
      <c r="CW35">
        <f t="shared" si="36"/>
        <v>13.88</v>
      </c>
      <c r="CX35">
        <f t="shared" si="37"/>
        <v>0</v>
      </c>
      <c r="CY35">
        <f t="shared" si="53"/>
        <v>52349.476300000002</v>
      </c>
      <c r="CZ35">
        <f t="shared" si="54"/>
        <v>32880.662799999998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1013</v>
      </c>
      <c r="DV35" t="s">
        <v>61</v>
      </c>
      <c r="DW35" t="s">
        <v>61</v>
      </c>
      <c r="DX35">
        <v>1</v>
      </c>
      <c r="EE35">
        <v>31230540</v>
      </c>
      <c r="EF35">
        <v>2</v>
      </c>
      <c r="EG35" t="s">
        <v>21</v>
      </c>
      <c r="EH35">
        <v>0</v>
      </c>
      <c r="EI35" t="s">
        <v>3</v>
      </c>
      <c r="EJ35">
        <v>1</v>
      </c>
      <c r="EK35">
        <v>27001</v>
      </c>
      <c r="EL35" t="s">
        <v>63</v>
      </c>
      <c r="EM35" t="s">
        <v>64</v>
      </c>
      <c r="EO35" t="s">
        <v>3</v>
      </c>
      <c r="EQ35">
        <v>131072</v>
      </c>
      <c r="ER35">
        <v>2281.9899999999998</v>
      </c>
      <c r="ES35">
        <v>12.2</v>
      </c>
      <c r="ET35">
        <v>2143.7199999999998</v>
      </c>
      <c r="EU35">
        <v>177.53</v>
      </c>
      <c r="EV35">
        <v>126.07</v>
      </c>
      <c r="EW35">
        <v>15.72</v>
      </c>
      <c r="EX35">
        <v>13.88</v>
      </c>
      <c r="EY35">
        <v>0</v>
      </c>
      <c r="FQ35">
        <v>0</v>
      </c>
      <c r="FR35">
        <f t="shared" si="40"/>
        <v>0</v>
      </c>
      <c r="FS35">
        <v>0</v>
      </c>
      <c r="FV35" t="s">
        <v>24</v>
      </c>
      <c r="FW35" t="s">
        <v>25</v>
      </c>
      <c r="FX35">
        <v>142</v>
      </c>
      <c r="FY35">
        <v>95</v>
      </c>
      <c r="GA35" t="s">
        <v>3</v>
      </c>
      <c r="GD35">
        <v>0</v>
      </c>
      <c r="GF35">
        <v>1241165210</v>
      </c>
      <c r="GG35">
        <v>2</v>
      </c>
      <c r="GH35">
        <v>1</v>
      </c>
      <c r="GI35">
        <v>2</v>
      </c>
      <c r="GJ35">
        <v>0</v>
      </c>
      <c r="GK35">
        <f>ROUND(R35*(S12)/100,2)</f>
        <v>0</v>
      </c>
      <c r="GL35">
        <f t="shared" si="41"/>
        <v>0</v>
      </c>
      <c r="GM35">
        <f t="shared" si="42"/>
        <v>173619.51</v>
      </c>
      <c r="GN35">
        <f t="shared" si="43"/>
        <v>173619.51</v>
      </c>
      <c r="GO35">
        <f t="shared" si="44"/>
        <v>0</v>
      </c>
      <c r="GP35">
        <f t="shared" si="45"/>
        <v>0</v>
      </c>
      <c r="GR35">
        <v>0</v>
      </c>
      <c r="GS35">
        <v>0</v>
      </c>
      <c r="GT35">
        <v>0</v>
      </c>
      <c r="GU35" t="s">
        <v>3</v>
      </c>
      <c r="GV35">
        <f t="shared" si="46"/>
        <v>0</v>
      </c>
      <c r="GW35">
        <v>1</v>
      </c>
      <c r="GX35">
        <f t="shared" si="47"/>
        <v>0</v>
      </c>
      <c r="HA35">
        <v>0</v>
      </c>
      <c r="HB35">
        <v>0</v>
      </c>
      <c r="IK35">
        <v>0</v>
      </c>
    </row>
    <row r="36" spans="1:255" x14ac:dyDescent="0.2">
      <c r="A36" s="2">
        <v>18</v>
      </c>
      <c r="B36" s="2">
        <v>1</v>
      </c>
      <c r="C36" s="2">
        <v>19</v>
      </c>
      <c r="D36" s="2"/>
      <c r="E36" s="2" t="s">
        <v>65</v>
      </c>
      <c r="F36" s="2" t="s">
        <v>66</v>
      </c>
      <c r="G36" s="2" t="s">
        <v>67</v>
      </c>
      <c r="H36" s="2" t="s">
        <v>68</v>
      </c>
      <c r="I36" s="2">
        <f>I34*J36</f>
        <v>634.11699999999996</v>
      </c>
      <c r="J36" s="2">
        <v>109.99999999999999</v>
      </c>
      <c r="K36" s="2"/>
      <c r="L36" s="2"/>
      <c r="M36" s="2"/>
      <c r="N36" s="2"/>
      <c r="O36" s="2">
        <f t="shared" si="14"/>
        <v>35041.31</v>
      </c>
      <c r="P36" s="2">
        <f t="shared" si="15"/>
        <v>35041.31</v>
      </c>
      <c r="Q36" s="2">
        <f t="shared" si="16"/>
        <v>0</v>
      </c>
      <c r="R36" s="2">
        <f t="shared" si="17"/>
        <v>0</v>
      </c>
      <c r="S36" s="2">
        <f t="shared" si="18"/>
        <v>0</v>
      </c>
      <c r="T36" s="2">
        <f t="shared" si="19"/>
        <v>0</v>
      </c>
      <c r="U36" s="2">
        <f t="shared" si="20"/>
        <v>0</v>
      </c>
      <c r="V36" s="2">
        <f t="shared" si="21"/>
        <v>0</v>
      </c>
      <c r="W36" s="2">
        <f t="shared" si="22"/>
        <v>18351.349999999999</v>
      </c>
      <c r="X36" s="2">
        <f t="shared" si="23"/>
        <v>0</v>
      </c>
      <c r="Y36" s="2">
        <f t="shared" si="24"/>
        <v>0</v>
      </c>
      <c r="Z36" s="2"/>
      <c r="AA36" s="2">
        <v>31230744</v>
      </c>
      <c r="AB36" s="2">
        <f t="shared" si="25"/>
        <v>55.26</v>
      </c>
      <c r="AC36" s="2">
        <f t="shared" si="26"/>
        <v>55.26</v>
      </c>
      <c r="AD36" s="2">
        <f t="shared" si="50"/>
        <v>0</v>
      </c>
      <c r="AE36" s="2">
        <f t="shared" si="51"/>
        <v>0</v>
      </c>
      <c r="AF36" s="2">
        <f t="shared" si="52"/>
        <v>0</v>
      </c>
      <c r="AG36" s="2">
        <f t="shared" si="27"/>
        <v>0</v>
      </c>
      <c r="AH36" s="2">
        <f t="shared" si="49"/>
        <v>0</v>
      </c>
      <c r="AI36" s="2">
        <f t="shared" si="48"/>
        <v>0</v>
      </c>
      <c r="AJ36" s="2">
        <f t="shared" si="28"/>
        <v>28.94</v>
      </c>
      <c r="AK36" s="2">
        <v>55.26</v>
      </c>
      <c r="AL36" s="2">
        <v>55.26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28.94</v>
      </c>
      <c r="AT36" s="2">
        <v>0</v>
      </c>
      <c r="AU36" s="2">
        <v>0</v>
      </c>
      <c r="AV36" s="2">
        <v>1</v>
      </c>
      <c r="AW36" s="2">
        <v>1</v>
      </c>
      <c r="AX36" s="2"/>
      <c r="AY36" s="2"/>
      <c r="AZ36" s="2">
        <v>1</v>
      </c>
      <c r="BA36" s="2">
        <v>1</v>
      </c>
      <c r="BB36" s="2">
        <v>1</v>
      </c>
      <c r="BC36" s="2">
        <v>1</v>
      </c>
      <c r="BD36" s="2" t="s">
        <v>3</v>
      </c>
      <c r="BE36" s="2" t="s">
        <v>3</v>
      </c>
      <c r="BF36" s="2" t="s">
        <v>3</v>
      </c>
      <c r="BG36" s="2" t="s">
        <v>3</v>
      </c>
      <c r="BH36" s="2">
        <v>3</v>
      </c>
      <c r="BI36" s="2">
        <v>1</v>
      </c>
      <c r="BJ36" s="2" t="s">
        <v>69</v>
      </c>
      <c r="BK36" s="2"/>
      <c r="BL36" s="2"/>
      <c r="BM36" s="2">
        <v>500001</v>
      </c>
      <c r="BN36" s="2">
        <v>0</v>
      </c>
      <c r="BO36" s="2" t="s">
        <v>3</v>
      </c>
      <c r="BP36" s="2">
        <v>0</v>
      </c>
      <c r="BQ36" s="2">
        <v>8</v>
      </c>
      <c r="BR36" s="2">
        <v>0</v>
      </c>
      <c r="BS36" s="2">
        <v>1</v>
      </c>
      <c r="BT36" s="2">
        <v>1</v>
      </c>
      <c r="BU36" s="2">
        <v>1</v>
      </c>
      <c r="BV36" s="2">
        <v>1</v>
      </c>
      <c r="BW36" s="2">
        <v>1</v>
      </c>
      <c r="BX36" s="2">
        <v>1</v>
      </c>
      <c r="BY36" s="2" t="s">
        <v>3</v>
      </c>
      <c r="BZ36" s="2">
        <v>0</v>
      </c>
      <c r="CA36" s="2">
        <v>0</v>
      </c>
      <c r="CB36" s="2"/>
      <c r="CC36" s="2"/>
      <c r="CD36" s="2"/>
      <c r="CE36" s="2"/>
      <c r="CF36" s="2">
        <v>0</v>
      </c>
      <c r="CG36" s="2">
        <v>0</v>
      </c>
      <c r="CH36" s="2"/>
      <c r="CI36" s="2"/>
      <c r="CJ36" s="2"/>
      <c r="CK36" s="2"/>
      <c r="CL36" s="2"/>
      <c r="CM36" s="2">
        <v>0</v>
      </c>
      <c r="CN36" s="2" t="s">
        <v>3</v>
      </c>
      <c r="CO36" s="2">
        <v>0</v>
      </c>
      <c r="CP36" s="2">
        <f t="shared" si="29"/>
        <v>35041.31</v>
      </c>
      <c r="CQ36" s="2">
        <f t="shared" si="30"/>
        <v>55.26</v>
      </c>
      <c r="CR36" s="2">
        <f t="shared" si="31"/>
        <v>0</v>
      </c>
      <c r="CS36" s="2">
        <f t="shared" si="32"/>
        <v>0</v>
      </c>
      <c r="CT36" s="2">
        <f t="shared" si="33"/>
        <v>0</v>
      </c>
      <c r="CU36" s="2">
        <f t="shared" si="34"/>
        <v>0</v>
      </c>
      <c r="CV36" s="2">
        <f t="shared" si="35"/>
        <v>0</v>
      </c>
      <c r="CW36" s="2">
        <f t="shared" si="36"/>
        <v>0</v>
      </c>
      <c r="CX36" s="2">
        <f t="shared" si="37"/>
        <v>28.94</v>
      </c>
      <c r="CY36" s="2">
        <f t="shared" si="53"/>
        <v>0</v>
      </c>
      <c r="CZ36" s="2">
        <f t="shared" si="54"/>
        <v>0</v>
      </c>
      <c r="DA36" s="2"/>
      <c r="DB36" s="2"/>
      <c r="DC36" s="2" t="s">
        <v>3</v>
      </c>
      <c r="DD36" s="2" t="s">
        <v>3</v>
      </c>
      <c r="DE36" s="2" t="s">
        <v>3</v>
      </c>
      <c r="DF36" s="2" t="s">
        <v>3</v>
      </c>
      <c r="DG36" s="2" t="s">
        <v>3</v>
      </c>
      <c r="DH36" s="2" t="s">
        <v>3</v>
      </c>
      <c r="DI36" s="2" t="s">
        <v>3</v>
      </c>
      <c r="DJ36" s="2" t="s">
        <v>3</v>
      </c>
      <c r="DK36" s="2" t="s">
        <v>3</v>
      </c>
      <c r="DL36" s="2" t="s">
        <v>3</v>
      </c>
      <c r="DM36" s="2" t="s">
        <v>3</v>
      </c>
      <c r="DN36" s="2">
        <v>0</v>
      </c>
      <c r="DO36" s="2">
        <v>0</v>
      </c>
      <c r="DP36" s="2">
        <v>1</v>
      </c>
      <c r="DQ36" s="2">
        <v>1</v>
      </c>
      <c r="DR36" s="2"/>
      <c r="DS36" s="2"/>
      <c r="DT36" s="2"/>
      <c r="DU36" s="2">
        <v>1007</v>
      </c>
      <c r="DV36" s="2" t="s">
        <v>68</v>
      </c>
      <c r="DW36" s="2" t="s">
        <v>68</v>
      </c>
      <c r="DX36" s="2">
        <v>1</v>
      </c>
      <c r="DY36" s="2"/>
      <c r="DZ36" s="2"/>
      <c r="EA36" s="2"/>
      <c r="EB36" s="2"/>
      <c r="EC36" s="2"/>
      <c r="ED36" s="2"/>
      <c r="EE36" s="2">
        <v>31230681</v>
      </c>
      <c r="EF36" s="2">
        <v>8</v>
      </c>
      <c r="EG36" s="2" t="s">
        <v>70</v>
      </c>
      <c r="EH36" s="2">
        <v>0</v>
      </c>
      <c r="EI36" s="2" t="s">
        <v>3</v>
      </c>
      <c r="EJ36" s="2">
        <v>1</v>
      </c>
      <c r="EK36" s="2">
        <v>500001</v>
      </c>
      <c r="EL36" s="2" t="s">
        <v>71</v>
      </c>
      <c r="EM36" s="2" t="s">
        <v>72</v>
      </c>
      <c r="EN36" s="2"/>
      <c r="EO36" s="2" t="s">
        <v>3</v>
      </c>
      <c r="EP36" s="2"/>
      <c r="EQ36" s="2">
        <v>0</v>
      </c>
      <c r="ER36" s="2">
        <v>55.26</v>
      </c>
      <c r="ES36" s="2">
        <v>55.26</v>
      </c>
      <c r="ET36" s="2">
        <v>0</v>
      </c>
      <c r="EU36" s="2">
        <v>0</v>
      </c>
      <c r="EV36" s="2">
        <v>0</v>
      </c>
      <c r="EW36" s="2">
        <v>0</v>
      </c>
      <c r="EX36" s="2">
        <v>0</v>
      </c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>
        <v>0</v>
      </c>
      <c r="FR36" s="2">
        <f t="shared" si="40"/>
        <v>0</v>
      </c>
      <c r="FS36" s="2">
        <v>0</v>
      </c>
      <c r="FT36" s="2"/>
      <c r="FU36" s="2"/>
      <c r="FV36" s="2"/>
      <c r="FW36" s="2"/>
      <c r="FX36" s="2">
        <v>0</v>
      </c>
      <c r="FY36" s="2">
        <v>0</v>
      </c>
      <c r="FZ36" s="2"/>
      <c r="GA36" s="2" t="s">
        <v>3</v>
      </c>
      <c r="GB36" s="2"/>
      <c r="GC36" s="2"/>
      <c r="GD36" s="2">
        <v>0</v>
      </c>
      <c r="GE36" s="2"/>
      <c r="GF36" s="2">
        <v>1023381076</v>
      </c>
      <c r="GG36" s="2">
        <v>2</v>
      </c>
      <c r="GH36" s="2">
        <v>1</v>
      </c>
      <c r="GI36" s="2">
        <v>-2</v>
      </c>
      <c r="GJ36" s="2">
        <v>0</v>
      </c>
      <c r="GK36" s="2">
        <f>ROUND(R36*(R12)/100,2)</f>
        <v>0</v>
      </c>
      <c r="GL36" s="2">
        <f t="shared" si="41"/>
        <v>0</v>
      </c>
      <c r="GM36" s="2">
        <f t="shared" si="42"/>
        <v>35041.31</v>
      </c>
      <c r="GN36" s="2">
        <f t="shared" si="43"/>
        <v>35041.31</v>
      </c>
      <c r="GO36" s="2">
        <f t="shared" si="44"/>
        <v>0</v>
      </c>
      <c r="GP36" s="2">
        <f t="shared" si="45"/>
        <v>0</v>
      </c>
      <c r="GQ36" s="2"/>
      <c r="GR36" s="2">
        <v>0</v>
      </c>
      <c r="GS36" s="2">
        <v>3</v>
      </c>
      <c r="GT36" s="2">
        <v>0</v>
      </c>
      <c r="GU36" s="2" t="s">
        <v>3</v>
      </c>
      <c r="GV36" s="2">
        <f t="shared" si="46"/>
        <v>0</v>
      </c>
      <c r="GW36" s="2">
        <v>1</v>
      </c>
      <c r="GX36" s="2">
        <f t="shared" si="47"/>
        <v>0</v>
      </c>
      <c r="GY36" s="2"/>
      <c r="GZ36" s="2"/>
      <c r="HA36" s="2">
        <v>0</v>
      </c>
      <c r="HB36" s="2">
        <v>0</v>
      </c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>
        <v>0</v>
      </c>
      <c r="IL36" s="2"/>
      <c r="IM36" s="2"/>
      <c r="IN36" s="2"/>
      <c r="IO36" s="2"/>
      <c r="IP36" s="2"/>
      <c r="IQ36" s="2"/>
      <c r="IR36" s="2"/>
      <c r="IS36" s="2"/>
      <c r="IT36" s="2"/>
      <c r="IU36" s="2"/>
    </row>
    <row r="37" spans="1:255" x14ac:dyDescent="0.2">
      <c r="A37">
        <v>18</v>
      </c>
      <c r="B37">
        <v>1</v>
      </c>
      <c r="C37">
        <v>27</v>
      </c>
      <c r="E37" t="s">
        <v>65</v>
      </c>
      <c r="F37" t="s">
        <v>66</v>
      </c>
      <c r="G37" t="s">
        <v>67</v>
      </c>
      <c r="H37" t="s">
        <v>68</v>
      </c>
      <c r="I37">
        <f>I35*J37</f>
        <v>634.11699999999996</v>
      </c>
      <c r="J37">
        <v>109.99999999999999</v>
      </c>
      <c r="O37">
        <f t="shared" si="14"/>
        <v>274373.42</v>
      </c>
      <c r="P37">
        <f t="shared" si="15"/>
        <v>274373.42</v>
      </c>
      <c r="Q37">
        <f t="shared" si="16"/>
        <v>0</v>
      </c>
      <c r="R37">
        <f t="shared" si="17"/>
        <v>0</v>
      </c>
      <c r="S37">
        <f t="shared" si="18"/>
        <v>0</v>
      </c>
      <c r="T37">
        <f t="shared" si="19"/>
        <v>0</v>
      </c>
      <c r="U37">
        <f t="shared" si="20"/>
        <v>0</v>
      </c>
      <c r="V37">
        <f t="shared" si="21"/>
        <v>0</v>
      </c>
      <c r="W37">
        <f t="shared" si="22"/>
        <v>18351.349999999999</v>
      </c>
      <c r="X37">
        <f t="shared" si="23"/>
        <v>0</v>
      </c>
      <c r="Y37">
        <f t="shared" si="24"/>
        <v>0</v>
      </c>
      <c r="AA37">
        <v>31230745</v>
      </c>
      <c r="AB37">
        <f t="shared" si="25"/>
        <v>55.26</v>
      </c>
      <c r="AC37">
        <f t="shared" si="26"/>
        <v>55.26</v>
      </c>
      <c r="AD37">
        <f t="shared" si="50"/>
        <v>0</v>
      </c>
      <c r="AE37">
        <f t="shared" si="51"/>
        <v>0</v>
      </c>
      <c r="AF37">
        <f t="shared" si="52"/>
        <v>0</v>
      </c>
      <c r="AG37">
        <f t="shared" si="27"/>
        <v>0</v>
      </c>
      <c r="AH37">
        <f t="shared" si="49"/>
        <v>0</v>
      </c>
      <c r="AI37">
        <f t="shared" si="48"/>
        <v>0</v>
      </c>
      <c r="AJ37">
        <f t="shared" si="28"/>
        <v>28.94</v>
      </c>
      <c r="AK37">
        <v>55.26</v>
      </c>
      <c r="AL37">
        <v>55.26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28.94</v>
      </c>
      <c r="AT37">
        <v>0</v>
      </c>
      <c r="AU37">
        <v>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7.83</v>
      </c>
      <c r="BD37" t="s">
        <v>3</v>
      </c>
      <c r="BE37" t="s">
        <v>3</v>
      </c>
      <c r="BF37" t="s">
        <v>3</v>
      </c>
      <c r="BG37" t="s">
        <v>3</v>
      </c>
      <c r="BH37">
        <v>3</v>
      </c>
      <c r="BI37">
        <v>1</v>
      </c>
      <c r="BJ37" t="s">
        <v>69</v>
      </c>
      <c r="BM37">
        <v>500001</v>
      </c>
      <c r="BN37">
        <v>0</v>
      </c>
      <c r="BO37" t="s">
        <v>66</v>
      </c>
      <c r="BP37">
        <v>1</v>
      </c>
      <c r="BQ37">
        <v>8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0</v>
      </c>
      <c r="CA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29"/>
        <v>274373.42</v>
      </c>
      <c r="CQ37">
        <f t="shared" si="30"/>
        <v>432.68579999999997</v>
      </c>
      <c r="CR37">
        <f t="shared" si="31"/>
        <v>0</v>
      </c>
      <c r="CS37">
        <f t="shared" si="32"/>
        <v>0</v>
      </c>
      <c r="CT37">
        <f t="shared" si="33"/>
        <v>0</v>
      </c>
      <c r="CU37">
        <f t="shared" si="34"/>
        <v>0</v>
      </c>
      <c r="CV37">
        <f t="shared" si="35"/>
        <v>0</v>
      </c>
      <c r="CW37">
        <f t="shared" si="36"/>
        <v>0</v>
      </c>
      <c r="CX37">
        <f t="shared" si="37"/>
        <v>28.94</v>
      </c>
      <c r="CY37">
        <f t="shared" si="53"/>
        <v>0</v>
      </c>
      <c r="CZ37">
        <f t="shared" si="54"/>
        <v>0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1007</v>
      </c>
      <c r="DV37" t="s">
        <v>68</v>
      </c>
      <c r="DW37" t="s">
        <v>68</v>
      </c>
      <c r="DX37">
        <v>1</v>
      </c>
      <c r="EE37">
        <v>31230681</v>
      </c>
      <c r="EF37">
        <v>8</v>
      </c>
      <c r="EG37" t="s">
        <v>70</v>
      </c>
      <c r="EH37">
        <v>0</v>
      </c>
      <c r="EI37" t="s">
        <v>3</v>
      </c>
      <c r="EJ37">
        <v>1</v>
      </c>
      <c r="EK37">
        <v>500001</v>
      </c>
      <c r="EL37" t="s">
        <v>71</v>
      </c>
      <c r="EM37" t="s">
        <v>72</v>
      </c>
      <c r="EO37" t="s">
        <v>3</v>
      </c>
      <c r="EQ37">
        <v>0</v>
      </c>
      <c r="ER37">
        <v>55.26</v>
      </c>
      <c r="ES37">
        <v>55.26</v>
      </c>
      <c r="ET37">
        <v>0</v>
      </c>
      <c r="EU37">
        <v>0</v>
      </c>
      <c r="EV37">
        <v>0</v>
      </c>
      <c r="EW37">
        <v>0</v>
      </c>
      <c r="EX37">
        <v>0</v>
      </c>
      <c r="FQ37">
        <v>0</v>
      </c>
      <c r="FR37">
        <f t="shared" si="40"/>
        <v>0</v>
      </c>
      <c r="FS37">
        <v>0</v>
      </c>
      <c r="FX37">
        <v>0</v>
      </c>
      <c r="FY37">
        <v>0</v>
      </c>
      <c r="GA37" t="s">
        <v>3</v>
      </c>
      <c r="GD37">
        <v>0</v>
      </c>
      <c r="GF37">
        <v>1023381076</v>
      </c>
      <c r="GG37">
        <v>2</v>
      </c>
      <c r="GH37">
        <v>1</v>
      </c>
      <c r="GI37">
        <v>2</v>
      </c>
      <c r="GJ37">
        <v>0</v>
      </c>
      <c r="GK37">
        <f>ROUND(R37*(S12)/100,2)</f>
        <v>0</v>
      </c>
      <c r="GL37">
        <f t="shared" si="41"/>
        <v>0</v>
      </c>
      <c r="GM37">
        <f t="shared" si="42"/>
        <v>274373.42</v>
      </c>
      <c r="GN37">
        <f t="shared" si="43"/>
        <v>274373.42</v>
      </c>
      <c r="GO37">
        <f t="shared" si="44"/>
        <v>0</v>
      </c>
      <c r="GP37">
        <f t="shared" si="45"/>
        <v>0</v>
      </c>
      <c r="GR37">
        <v>0</v>
      </c>
      <c r="GS37">
        <v>0</v>
      </c>
      <c r="GT37">
        <v>0</v>
      </c>
      <c r="GU37" t="s">
        <v>3</v>
      </c>
      <c r="GV37">
        <f t="shared" si="46"/>
        <v>0</v>
      </c>
      <c r="GW37">
        <v>1</v>
      </c>
      <c r="GX37">
        <f t="shared" si="47"/>
        <v>0</v>
      </c>
      <c r="HA37">
        <v>0</v>
      </c>
      <c r="HB37">
        <v>0</v>
      </c>
      <c r="IK37">
        <v>0</v>
      </c>
    </row>
    <row r="38" spans="1:255" x14ac:dyDescent="0.2">
      <c r="A38" s="2">
        <v>17</v>
      </c>
      <c r="B38" s="2">
        <v>1</v>
      </c>
      <c r="C38" s="2">
        <f>ROW(SmtRes!A36)</f>
        <v>36</v>
      </c>
      <c r="D38" s="2">
        <f>ROW(EtalonRes!A36)</f>
        <v>36</v>
      </c>
      <c r="E38" s="2" t="s">
        <v>73</v>
      </c>
      <c r="F38" s="2" t="s">
        <v>59</v>
      </c>
      <c r="G38" s="2" t="s">
        <v>74</v>
      </c>
      <c r="H38" s="2" t="s">
        <v>61</v>
      </c>
      <c r="I38" s="2">
        <f>ROUND((192.16)/100,9)</f>
        <v>1.9216</v>
      </c>
      <c r="J38" s="2">
        <v>0</v>
      </c>
      <c r="K38" s="2"/>
      <c r="L38" s="2"/>
      <c r="M38" s="2"/>
      <c r="N38" s="2"/>
      <c r="O38" s="2">
        <f t="shared" si="14"/>
        <v>4385.07</v>
      </c>
      <c r="P38" s="2">
        <f t="shared" si="15"/>
        <v>23.44</v>
      </c>
      <c r="Q38" s="2">
        <f t="shared" si="16"/>
        <v>4119.37</v>
      </c>
      <c r="R38" s="2">
        <f t="shared" si="17"/>
        <v>341.14</v>
      </c>
      <c r="S38" s="2">
        <f t="shared" si="18"/>
        <v>242.26</v>
      </c>
      <c r="T38" s="2">
        <f t="shared" si="19"/>
        <v>0</v>
      </c>
      <c r="U38" s="2">
        <f t="shared" si="20"/>
        <v>30.207552</v>
      </c>
      <c r="V38" s="2">
        <f t="shared" si="21"/>
        <v>26.671808000000002</v>
      </c>
      <c r="W38" s="2">
        <f t="shared" si="22"/>
        <v>0</v>
      </c>
      <c r="X38" s="2">
        <f t="shared" si="23"/>
        <v>828.43</v>
      </c>
      <c r="Y38" s="2">
        <f t="shared" si="24"/>
        <v>554.23</v>
      </c>
      <c r="Z38" s="2"/>
      <c r="AA38" s="2">
        <v>31230744</v>
      </c>
      <c r="AB38" s="2">
        <f t="shared" si="25"/>
        <v>2281.9899999999998</v>
      </c>
      <c r="AC38" s="2">
        <f t="shared" si="26"/>
        <v>12.2</v>
      </c>
      <c r="AD38" s="2">
        <f t="shared" si="50"/>
        <v>2143.7199999999998</v>
      </c>
      <c r="AE38" s="2">
        <f t="shared" si="51"/>
        <v>177.53</v>
      </c>
      <c r="AF38" s="2">
        <f t="shared" si="52"/>
        <v>126.07</v>
      </c>
      <c r="AG38" s="2">
        <f t="shared" si="27"/>
        <v>0</v>
      </c>
      <c r="AH38" s="2">
        <f t="shared" si="49"/>
        <v>15.72</v>
      </c>
      <c r="AI38" s="2">
        <f t="shared" si="48"/>
        <v>13.88</v>
      </c>
      <c r="AJ38" s="2">
        <f t="shared" si="28"/>
        <v>0</v>
      </c>
      <c r="AK38" s="2">
        <v>2281.9899999999998</v>
      </c>
      <c r="AL38" s="2">
        <v>12.2</v>
      </c>
      <c r="AM38" s="2">
        <v>2143.7199999999998</v>
      </c>
      <c r="AN38" s="2">
        <v>177.53</v>
      </c>
      <c r="AO38" s="2">
        <v>126.07</v>
      </c>
      <c r="AP38" s="2">
        <v>0</v>
      </c>
      <c r="AQ38" s="2">
        <v>15.72</v>
      </c>
      <c r="AR38" s="2">
        <v>13.88</v>
      </c>
      <c r="AS38" s="2">
        <v>0</v>
      </c>
      <c r="AT38" s="2">
        <v>142</v>
      </c>
      <c r="AU38" s="2">
        <v>95</v>
      </c>
      <c r="AV38" s="2">
        <v>1</v>
      </c>
      <c r="AW38" s="2">
        <v>1</v>
      </c>
      <c r="AX38" s="2"/>
      <c r="AY38" s="2"/>
      <c r="AZ38" s="2">
        <v>1</v>
      </c>
      <c r="BA38" s="2">
        <v>1</v>
      </c>
      <c r="BB38" s="2">
        <v>1</v>
      </c>
      <c r="BC38" s="2">
        <v>1</v>
      </c>
      <c r="BD38" s="2" t="s">
        <v>3</v>
      </c>
      <c r="BE38" s="2" t="s">
        <v>3</v>
      </c>
      <c r="BF38" s="2" t="s">
        <v>3</v>
      </c>
      <c r="BG38" s="2" t="s">
        <v>3</v>
      </c>
      <c r="BH38" s="2">
        <v>0</v>
      </c>
      <c r="BI38" s="2">
        <v>1</v>
      </c>
      <c r="BJ38" s="2" t="s">
        <v>62</v>
      </c>
      <c r="BK38" s="2"/>
      <c r="BL38" s="2"/>
      <c r="BM38" s="2">
        <v>27001</v>
      </c>
      <c r="BN38" s="2">
        <v>0</v>
      </c>
      <c r="BO38" s="2" t="s">
        <v>3</v>
      </c>
      <c r="BP38" s="2">
        <v>0</v>
      </c>
      <c r="BQ38" s="2">
        <v>2</v>
      </c>
      <c r="BR38" s="2">
        <v>0</v>
      </c>
      <c r="BS38" s="2">
        <v>1</v>
      </c>
      <c r="BT38" s="2">
        <v>1</v>
      </c>
      <c r="BU38" s="2">
        <v>1</v>
      </c>
      <c r="BV38" s="2">
        <v>1</v>
      </c>
      <c r="BW38" s="2">
        <v>1</v>
      </c>
      <c r="BX38" s="2">
        <v>1</v>
      </c>
      <c r="BY38" s="2" t="s">
        <v>3</v>
      </c>
      <c r="BZ38" s="2">
        <v>142</v>
      </c>
      <c r="CA38" s="2">
        <v>95</v>
      </c>
      <c r="CB38" s="2"/>
      <c r="CC38" s="2"/>
      <c r="CD38" s="2"/>
      <c r="CE38" s="2"/>
      <c r="CF38" s="2">
        <v>0</v>
      </c>
      <c r="CG38" s="2">
        <v>0</v>
      </c>
      <c r="CH38" s="2"/>
      <c r="CI38" s="2"/>
      <c r="CJ38" s="2"/>
      <c r="CK38" s="2"/>
      <c r="CL38" s="2"/>
      <c r="CM38" s="2">
        <v>0</v>
      </c>
      <c r="CN38" s="2" t="s">
        <v>3</v>
      </c>
      <c r="CO38" s="2">
        <v>0</v>
      </c>
      <c r="CP38" s="2">
        <f t="shared" si="29"/>
        <v>4385.07</v>
      </c>
      <c r="CQ38" s="2">
        <f t="shared" si="30"/>
        <v>12.2</v>
      </c>
      <c r="CR38" s="2">
        <f t="shared" si="31"/>
        <v>2143.7199999999998</v>
      </c>
      <c r="CS38" s="2">
        <f t="shared" si="32"/>
        <v>177.53</v>
      </c>
      <c r="CT38" s="2">
        <f t="shared" si="33"/>
        <v>126.07</v>
      </c>
      <c r="CU38" s="2">
        <f t="shared" si="34"/>
        <v>0</v>
      </c>
      <c r="CV38" s="2">
        <f t="shared" si="35"/>
        <v>15.72</v>
      </c>
      <c r="CW38" s="2">
        <f t="shared" si="36"/>
        <v>13.88</v>
      </c>
      <c r="CX38" s="2">
        <f t="shared" si="37"/>
        <v>0</v>
      </c>
      <c r="CY38" s="2">
        <f t="shared" si="53"/>
        <v>828.428</v>
      </c>
      <c r="CZ38" s="2">
        <f t="shared" si="54"/>
        <v>554.23</v>
      </c>
      <c r="DA38" s="2"/>
      <c r="DB38" s="2"/>
      <c r="DC38" s="2" t="s">
        <v>3</v>
      </c>
      <c r="DD38" s="2" t="s">
        <v>3</v>
      </c>
      <c r="DE38" s="2" t="s">
        <v>3</v>
      </c>
      <c r="DF38" s="2" t="s">
        <v>3</v>
      </c>
      <c r="DG38" s="2" t="s">
        <v>3</v>
      </c>
      <c r="DH38" s="2" t="s">
        <v>3</v>
      </c>
      <c r="DI38" s="2" t="s">
        <v>3</v>
      </c>
      <c r="DJ38" s="2" t="s">
        <v>3</v>
      </c>
      <c r="DK38" s="2" t="s">
        <v>3</v>
      </c>
      <c r="DL38" s="2" t="s">
        <v>3</v>
      </c>
      <c r="DM38" s="2" t="s">
        <v>3</v>
      </c>
      <c r="DN38" s="2">
        <v>0</v>
      </c>
      <c r="DO38" s="2">
        <v>0</v>
      </c>
      <c r="DP38" s="2">
        <v>1</v>
      </c>
      <c r="DQ38" s="2">
        <v>1</v>
      </c>
      <c r="DR38" s="2"/>
      <c r="DS38" s="2"/>
      <c r="DT38" s="2"/>
      <c r="DU38" s="2">
        <v>1013</v>
      </c>
      <c r="DV38" s="2" t="s">
        <v>61</v>
      </c>
      <c r="DW38" s="2" t="s">
        <v>61</v>
      </c>
      <c r="DX38" s="2">
        <v>1</v>
      </c>
      <c r="DY38" s="2"/>
      <c r="DZ38" s="2"/>
      <c r="EA38" s="2"/>
      <c r="EB38" s="2"/>
      <c r="EC38" s="2"/>
      <c r="ED38" s="2"/>
      <c r="EE38" s="2">
        <v>31230540</v>
      </c>
      <c r="EF38" s="2">
        <v>2</v>
      </c>
      <c r="EG38" s="2" t="s">
        <v>21</v>
      </c>
      <c r="EH38" s="2">
        <v>0</v>
      </c>
      <c r="EI38" s="2" t="s">
        <v>3</v>
      </c>
      <c r="EJ38" s="2">
        <v>1</v>
      </c>
      <c r="EK38" s="2">
        <v>27001</v>
      </c>
      <c r="EL38" s="2" t="s">
        <v>63</v>
      </c>
      <c r="EM38" s="2" t="s">
        <v>64</v>
      </c>
      <c r="EN38" s="2"/>
      <c r="EO38" s="2" t="s">
        <v>3</v>
      </c>
      <c r="EP38" s="2"/>
      <c r="EQ38" s="2">
        <v>0</v>
      </c>
      <c r="ER38" s="2">
        <v>2281.9899999999998</v>
      </c>
      <c r="ES38" s="2">
        <v>12.2</v>
      </c>
      <c r="ET38" s="2">
        <v>2143.7199999999998</v>
      </c>
      <c r="EU38" s="2">
        <v>177.53</v>
      </c>
      <c r="EV38" s="2">
        <v>126.07</v>
      </c>
      <c r="EW38" s="2">
        <v>15.72</v>
      </c>
      <c r="EX38" s="2">
        <v>13.88</v>
      </c>
      <c r="EY38" s="2">
        <v>0</v>
      </c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>
        <v>0</v>
      </c>
      <c r="FR38" s="2">
        <f t="shared" si="40"/>
        <v>0</v>
      </c>
      <c r="FS38" s="2">
        <v>0</v>
      </c>
      <c r="FT38" s="2"/>
      <c r="FU38" s="2"/>
      <c r="FV38" s="2"/>
      <c r="FW38" s="2"/>
      <c r="FX38" s="2">
        <v>142</v>
      </c>
      <c r="FY38" s="2">
        <v>95</v>
      </c>
      <c r="FZ38" s="2"/>
      <c r="GA38" s="2" t="s">
        <v>3</v>
      </c>
      <c r="GB38" s="2"/>
      <c r="GC38" s="2"/>
      <c r="GD38" s="2">
        <v>0</v>
      </c>
      <c r="GE38" s="2"/>
      <c r="GF38" s="2">
        <v>-782304541</v>
      </c>
      <c r="GG38" s="2">
        <v>2</v>
      </c>
      <c r="GH38" s="2">
        <v>1</v>
      </c>
      <c r="GI38" s="2">
        <v>-2</v>
      </c>
      <c r="GJ38" s="2">
        <v>0</v>
      </c>
      <c r="GK38" s="2">
        <f>ROUND(R38*(R12)/100,2)</f>
        <v>0</v>
      </c>
      <c r="GL38" s="2">
        <f t="shared" si="41"/>
        <v>0</v>
      </c>
      <c r="GM38" s="2">
        <f t="shared" si="42"/>
        <v>5767.73</v>
      </c>
      <c r="GN38" s="2">
        <f t="shared" si="43"/>
        <v>5767.73</v>
      </c>
      <c r="GO38" s="2">
        <f t="shared" si="44"/>
        <v>0</v>
      </c>
      <c r="GP38" s="2">
        <f t="shared" si="45"/>
        <v>0</v>
      </c>
      <c r="GQ38" s="2"/>
      <c r="GR38" s="2">
        <v>0</v>
      </c>
      <c r="GS38" s="2">
        <v>3</v>
      </c>
      <c r="GT38" s="2">
        <v>0</v>
      </c>
      <c r="GU38" s="2" t="s">
        <v>3</v>
      </c>
      <c r="GV38" s="2">
        <f t="shared" si="46"/>
        <v>0</v>
      </c>
      <c r="GW38" s="2">
        <v>1</v>
      </c>
      <c r="GX38" s="2">
        <f t="shared" si="47"/>
        <v>0</v>
      </c>
      <c r="GY38" s="2"/>
      <c r="GZ38" s="2"/>
      <c r="HA38" s="2">
        <v>0</v>
      </c>
      <c r="HB38" s="2">
        <v>0</v>
      </c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>
        <v>0</v>
      </c>
      <c r="IL38" s="2"/>
      <c r="IM38" s="2"/>
      <c r="IN38" s="2"/>
      <c r="IO38" s="2"/>
      <c r="IP38" s="2"/>
      <c r="IQ38" s="2"/>
      <c r="IR38" s="2"/>
      <c r="IS38" s="2"/>
      <c r="IT38" s="2"/>
      <c r="IU38" s="2"/>
    </row>
    <row r="39" spans="1:255" x14ac:dyDescent="0.2">
      <c r="A39">
        <v>17</v>
      </c>
      <c r="B39">
        <v>1</v>
      </c>
      <c r="C39">
        <f>ROW(SmtRes!A44)</f>
        <v>44</v>
      </c>
      <c r="D39">
        <f>ROW(EtalonRes!A44)</f>
        <v>44</v>
      </c>
      <c r="E39" t="s">
        <v>73</v>
      </c>
      <c r="F39" t="s">
        <v>59</v>
      </c>
      <c r="G39" t="s">
        <v>74</v>
      </c>
      <c r="H39" t="s">
        <v>61</v>
      </c>
      <c r="I39">
        <f>ROUND((192.16)/100,9)</f>
        <v>1.9216</v>
      </c>
      <c r="J39">
        <v>0</v>
      </c>
      <c r="O39">
        <f t="shared" si="14"/>
        <v>29463.64</v>
      </c>
      <c r="P39">
        <f t="shared" si="15"/>
        <v>159.41999999999999</v>
      </c>
      <c r="Q39">
        <f t="shared" si="16"/>
        <v>23315.65</v>
      </c>
      <c r="R39">
        <f t="shared" si="17"/>
        <v>8433.02</v>
      </c>
      <c r="S39">
        <f t="shared" si="18"/>
        <v>5988.57</v>
      </c>
      <c r="T39">
        <f t="shared" si="19"/>
        <v>0</v>
      </c>
      <c r="U39">
        <f t="shared" si="20"/>
        <v>30.207552</v>
      </c>
      <c r="V39">
        <f t="shared" si="21"/>
        <v>26.671808000000002</v>
      </c>
      <c r="W39">
        <f t="shared" si="22"/>
        <v>0</v>
      </c>
      <c r="X39">
        <f t="shared" si="23"/>
        <v>17450.12</v>
      </c>
      <c r="Y39">
        <f t="shared" si="24"/>
        <v>10960.41</v>
      </c>
      <c r="AA39">
        <v>31230745</v>
      </c>
      <c r="AB39">
        <f t="shared" si="25"/>
        <v>2281.9899999999998</v>
      </c>
      <c r="AC39">
        <f t="shared" si="26"/>
        <v>12.2</v>
      </c>
      <c r="AD39">
        <f t="shared" si="50"/>
        <v>2143.7199999999998</v>
      </c>
      <c r="AE39">
        <f t="shared" si="51"/>
        <v>177.53</v>
      </c>
      <c r="AF39">
        <f t="shared" si="52"/>
        <v>126.07</v>
      </c>
      <c r="AG39">
        <f t="shared" si="27"/>
        <v>0</v>
      </c>
      <c r="AH39">
        <f t="shared" si="49"/>
        <v>15.72</v>
      </c>
      <c r="AI39">
        <f t="shared" si="48"/>
        <v>13.88</v>
      </c>
      <c r="AJ39">
        <f t="shared" si="28"/>
        <v>0</v>
      </c>
      <c r="AK39">
        <v>2281.9899999999998</v>
      </c>
      <c r="AL39">
        <v>12.2</v>
      </c>
      <c r="AM39">
        <v>2143.7199999999998</v>
      </c>
      <c r="AN39">
        <v>177.53</v>
      </c>
      <c r="AO39">
        <v>126.07</v>
      </c>
      <c r="AP39">
        <v>0</v>
      </c>
      <c r="AQ39">
        <v>15.72</v>
      </c>
      <c r="AR39">
        <v>13.88</v>
      </c>
      <c r="AS39">
        <v>0</v>
      </c>
      <c r="AT39">
        <v>121</v>
      </c>
      <c r="AU39">
        <v>76</v>
      </c>
      <c r="AV39">
        <v>1</v>
      </c>
      <c r="AW39">
        <v>1</v>
      </c>
      <c r="AZ39">
        <v>1</v>
      </c>
      <c r="BA39">
        <v>24.72</v>
      </c>
      <c r="BB39">
        <v>5.66</v>
      </c>
      <c r="BC39">
        <v>6.8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1</v>
      </c>
      <c r="BJ39" t="s">
        <v>62</v>
      </c>
      <c r="BM39">
        <v>27001</v>
      </c>
      <c r="BN39">
        <v>0</v>
      </c>
      <c r="BO39" t="s">
        <v>59</v>
      </c>
      <c r="BP39">
        <v>1</v>
      </c>
      <c r="BQ39">
        <v>2</v>
      </c>
      <c r="BR39">
        <v>0</v>
      </c>
      <c r="BS39">
        <v>24.72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142</v>
      </c>
      <c r="CA39">
        <v>95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29"/>
        <v>29463.64</v>
      </c>
      <c r="CQ39">
        <f t="shared" si="30"/>
        <v>82.96</v>
      </c>
      <c r="CR39">
        <f t="shared" si="31"/>
        <v>12133.455199999999</v>
      </c>
      <c r="CS39">
        <f t="shared" si="32"/>
        <v>4388.5415999999996</v>
      </c>
      <c r="CT39">
        <f t="shared" si="33"/>
        <v>3116.4503999999997</v>
      </c>
      <c r="CU39">
        <f t="shared" si="34"/>
        <v>0</v>
      </c>
      <c r="CV39">
        <f t="shared" si="35"/>
        <v>15.72</v>
      </c>
      <c r="CW39">
        <f t="shared" si="36"/>
        <v>13.88</v>
      </c>
      <c r="CX39">
        <f t="shared" si="37"/>
        <v>0</v>
      </c>
      <c r="CY39">
        <f t="shared" si="53"/>
        <v>17450.123900000002</v>
      </c>
      <c r="CZ39">
        <f t="shared" si="54"/>
        <v>10960.4084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1013</v>
      </c>
      <c r="DV39" t="s">
        <v>61</v>
      </c>
      <c r="DW39" t="s">
        <v>61</v>
      </c>
      <c r="DX39">
        <v>1</v>
      </c>
      <c r="EE39">
        <v>31230540</v>
      </c>
      <c r="EF39">
        <v>2</v>
      </c>
      <c r="EG39" t="s">
        <v>21</v>
      </c>
      <c r="EH39">
        <v>0</v>
      </c>
      <c r="EI39" t="s">
        <v>3</v>
      </c>
      <c r="EJ39">
        <v>1</v>
      </c>
      <c r="EK39">
        <v>27001</v>
      </c>
      <c r="EL39" t="s">
        <v>63</v>
      </c>
      <c r="EM39" t="s">
        <v>64</v>
      </c>
      <c r="EO39" t="s">
        <v>3</v>
      </c>
      <c r="EQ39">
        <v>0</v>
      </c>
      <c r="ER39">
        <v>2281.9899999999998</v>
      </c>
      <c r="ES39">
        <v>12.2</v>
      </c>
      <c r="ET39">
        <v>2143.7199999999998</v>
      </c>
      <c r="EU39">
        <v>177.53</v>
      </c>
      <c r="EV39">
        <v>126.07</v>
      </c>
      <c r="EW39">
        <v>15.72</v>
      </c>
      <c r="EX39">
        <v>13.88</v>
      </c>
      <c r="EY39">
        <v>0</v>
      </c>
      <c r="FQ39">
        <v>0</v>
      </c>
      <c r="FR39">
        <f t="shared" si="40"/>
        <v>0</v>
      </c>
      <c r="FS39">
        <v>0</v>
      </c>
      <c r="FV39" t="s">
        <v>24</v>
      </c>
      <c r="FW39" t="s">
        <v>25</v>
      </c>
      <c r="FX39">
        <v>142</v>
      </c>
      <c r="FY39">
        <v>95</v>
      </c>
      <c r="GA39" t="s">
        <v>3</v>
      </c>
      <c r="GD39">
        <v>0</v>
      </c>
      <c r="GF39">
        <v>-782304541</v>
      </c>
      <c r="GG39">
        <v>2</v>
      </c>
      <c r="GH39">
        <v>1</v>
      </c>
      <c r="GI39">
        <v>2</v>
      </c>
      <c r="GJ39">
        <v>0</v>
      </c>
      <c r="GK39">
        <f>ROUND(R39*(S12)/100,2)</f>
        <v>0</v>
      </c>
      <c r="GL39">
        <f t="shared" si="41"/>
        <v>0</v>
      </c>
      <c r="GM39">
        <f t="shared" si="42"/>
        <v>57874.17</v>
      </c>
      <c r="GN39">
        <f t="shared" si="43"/>
        <v>57874.17</v>
      </c>
      <c r="GO39">
        <f t="shared" si="44"/>
        <v>0</v>
      </c>
      <c r="GP39">
        <f t="shared" si="45"/>
        <v>0</v>
      </c>
      <c r="GR39">
        <v>0</v>
      </c>
      <c r="GS39">
        <v>0</v>
      </c>
      <c r="GT39">
        <v>0</v>
      </c>
      <c r="GU39" t="s">
        <v>3</v>
      </c>
      <c r="GV39">
        <f t="shared" si="46"/>
        <v>0</v>
      </c>
      <c r="GW39">
        <v>1</v>
      </c>
      <c r="GX39">
        <f t="shared" si="47"/>
        <v>0</v>
      </c>
      <c r="HA39">
        <v>0</v>
      </c>
      <c r="HB39">
        <v>0</v>
      </c>
      <c r="IK39">
        <v>0</v>
      </c>
    </row>
    <row r="40" spans="1:255" x14ac:dyDescent="0.2">
      <c r="A40" s="2">
        <v>18</v>
      </c>
      <c r="B40" s="2">
        <v>1</v>
      </c>
      <c r="C40" s="2">
        <v>35</v>
      </c>
      <c r="D40" s="2"/>
      <c r="E40" s="2" t="s">
        <v>75</v>
      </c>
      <c r="F40" s="2" t="s">
        <v>76</v>
      </c>
      <c r="G40" s="2" t="s">
        <v>77</v>
      </c>
      <c r="H40" s="2" t="s">
        <v>52</v>
      </c>
      <c r="I40" s="2">
        <f>I38*J40</f>
        <v>48.04</v>
      </c>
      <c r="J40" s="2">
        <v>25</v>
      </c>
      <c r="K40" s="2"/>
      <c r="L40" s="2"/>
      <c r="M40" s="2"/>
      <c r="N40" s="2"/>
      <c r="O40" s="2">
        <f t="shared" si="14"/>
        <v>86127.55</v>
      </c>
      <c r="P40" s="2">
        <f t="shared" si="15"/>
        <v>86127.55</v>
      </c>
      <c r="Q40" s="2">
        <f t="shared" si="16"/>
        <v>0</v>
      </c>
      <c r="R40" s="2">
        <f t="shared" si="17"/>
        <v>0</v>
      </c>
      <c r="S40" s="2">
        <f t="shared" si="18"/>
        <v>0</v>
      </c>
      <c r="T40" s="2">
        <f t="shared" si="19"/>
        <v>0</v>
      </c>
      <c r="U40" s="2">
        <f t="shared" si="20"/>
        <v>0</v>
      </c>
      <c r="V40" s="2">
        <f t="shared" si="21"/>
        <v>0</v>
      </c>
      <c r="W40" s="2">
        <f t="shared" si="22"/>
        <v>1657.86</v>
      </c>
      <c r="X40" s="2">
        <f t="shared" si="23"/>
        <v>0</v>
      </c>
      <c r="Y40" s="2">
        <f t="shared" si="24"/>
        <v>0</v>
      </c>
      <c r="Z40" s="2"/>
      <c r="AA40" s="2">
        <v>31230744</v>
      </c>
      <c r="AB40" s="2">
        <f t="shared" si="25"/>
        <v>1792.83</v>
      </c>
      <c r="AC40" s="2">
        <f t="shared" si="26"/>
        <v>1792.83</v>
      </c>
      <c r="AD40" s="2">
        <f t="shared" si="50"/>
        <v>0</v>
      </c>
      <c r="AE40" s="2">
        <f t="shared" si="51"/>
        <v>0</v>
      </c>
      <c r="AF40" s="2">
        <f t="shared" si="52"/>
        <v>0</v>
      </c>
      <c r="AG40" s="2">
        <f t="shared" si="27"/>
        <v>0</v>
      </c>
      <c r="AH40" s="2">
        <f t="shared" si="49"/>
        <v>0</v>
      </c>
      <c r="AI40" s="2">
        <f t="shared" si="48"/>
        <v>0</v>
      </c>
      <c r="AJ40" s="2">
        <f t="shared" si="28"/>
        <v>34.51</v>
      </c>
      <c r="AK40" s="2">
        <v>1792.83</v>
      </c>
      <c r="AL40" s="2">
        <v>1792.83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34.51</v>
      </c>
      <c r="AT40" s="2">
        <v>0</v>
      </c>
      <c r="AU40" s="2">
        <v>0</v>
      </c>
      <c r="AV40" s="2">
        <v>1</v>
      </c>
      <c r="AW40" s="2">
        <v>1</v>
      </c>
      <c r="AX40" s="2"/>
      <c r="AY40" s="2"/>
      <c r="AZ40" s="2">
        <v>1</v>
      </c>
      <c r="BA40" s="2">
        <v>1</v>
      </c>
      <c r="BB40" s="2">
        <v>1</v>
      </c>
      <c r="BC40" s="2">
        <v>1</v>
      </c>
      <c r="BD40" s="2" t="s">
        <v>3</v>
      </c>
      <c r="BE40" s="2" t="s">
        <v>3</v>
      </c>
      <c r="BF40" s="2" t="s">
        <v>3</v>
      </c>
      <c r="BG40" s="2" t="s">
        <v>3</v>
      </c>
      <c r="BH40" s="2">
        <v>3</v>
      </c>
      <c r="BI40" s="2">
        <v>1</v>
      </c>
      <c r="BJ40" s="2" t="s">
        <v>78</v>
      </c>
      <c r="BK40" s="2"/>
      <c r="BL40" s="2"/>
      <c r="BM40" s="2">
        <v>500001</v>
      </c>
      <c r="BN40" s="2">
        <v>0</v>
      </c>
      <c r="BO40" s="2" t="s">
        <v>3</v>
      </c>
      <c r="BP40" s="2">
        <v>0</v>
      </c>
      <c r="BQ40" s="2">
        <v>8</v>
      </c>
      <c r="BR40" s="2">
        <v>0</v>
      </c>
      <c r="BS40" s="2">
        <v>1</v>
      </c>
      <c r="BT40" s="2">
        <v>1</v>
      </c>
      <c r="BU40" s="2">
        <v>1</v>
      </c>
      <c r="BV40" s="2">
        <v>1</v>
      </c>
      <c r="BW40" s="2">
        <v>1</v>
      </c>
      <c r="BX40" s="2">
        <v>1</v>
      </c>
      <c r="BY40" s="2" t="s">
        <v>3</v>
      </c>
      <c r="BZ40" s="2">
        <v>0</v>
      </c>
      <c r="CA40" s="2">
        <v>0</v>
      </c>
      <c r="CB40" s="2"/>
      <c r="CC40" s="2"/>
      <c r="CD40" s="2"/>
      <c r="CE40" s="2"/>
      <c r="CF40" s="2">
        <v>0</v>
      </c>
      <c r="CG40" s="2">
        <v>0</v>
      </c>
      <c r="CH40" s="2"/>
      <c r="CI40" s="2"/>
      <c r="CJ40" s="2"/>
      <c r="CK40" s="2"/>
      <c r="CL40" s="2"/>
      <c r="CM40" s="2">
        <v>0</v>
      </c>
      <c r="CN40" s="2" t="s">
        <v>3</v>
      </c>
      <c r="CO40" s="2">
        <v>0</v>
      </c>
      <c r="CP40" s="2">
        <f t="shared" si="29"/>
        <v>86127.55</v>
      </c>
      <c r="CQ40" s="2">
        <f t="shared" si="30"/>
        <v>1792.83</v>
      </c>
      <c r="CR40" s="2">
        <f t="shared" si="31"/>
        <v>0</v>
      </c>
      <c r="CS40" s="2">
        <f t="shared" si="32"/>
        <v>0</v>
      </c>
      <c r="CT40" s="2">
        <f t="shared" si="33"/>
        <v>0</v>
      </c>
      <c r="CU40" s="2">
        <f t="shared" si="34"/>
        <v>0</v>
      </c>
      <c r="CV40" s="2">
        <f t="shared" si="35"/>
        <v>0</v>
      </c>
      <c r="CW40" s="2">
        <f t="shared" si="36"/>
        <v>0</v>
      </c>
      <c r="CX40" s="2">
        <f t="shared" si="37"/>
        <v>34.51</v>
      </c>
      <c r="CY40" s="2">
        <f t="shared" si="53"/>
        <v>0</v>
      </c>
      <c r="CZ40" s="2">
        <f t="shared" si="54"/>
        <v>0</v>
      </c>
      <c r="DA40" s="2"/>
      <c r="DB40" s="2"/>
      <c r="DC40" s="2" t="s">
        <v>3</v>
      </c>
      <c r="DD40" s="2" t="s">
        <v>3</v>
      </c>
      <c r="DE40" s="2" t="s">
        <v>3</v>
      </c>
      <c r="DF40" s="2" t="s">
        <v>3</v>
      </c>
      <c r="DG40" s="2" t="s">
        <v>3</v>
      </c>
      <c r="DH40" s="2" t="s">
        <v>3</v>
      </c>
      <c r="DI40" s="2" t="s">
        <v>3</v>
      </c>
      <c r="DJ40" s="2" t="s">
        <v>3</v>
      </c>
      <c r="DK40" s="2" t="s">
        <v>3</v>
      </c>
      <c r="DL40" s="2" t="s">
        <v>3</v>
      </c>
      <c r="DM40" s="2" t="s">
        <v>3</v>
      </c>
      <c r="DN40" s="2">
        <v>0</v>
      </c>
      <c r="DO40" s="2">
        <v>0</v>
      </c>
      <c r="DP40" s="2">
        <v>1</v>
      </c>
      <c r="DQ40" s="2">
        <v>1</v>
      </c>
      <c r="DR40" s="2"/>
      <c r="DS40" s="2"/>
      <c r="DT40" s="2"/>
      <c r="DU40" s="2">
        <v>1009</v>
      </c>
      <c r="DV40" s="2" t="s">
        <v>52</v>
      </c>
      <c r="DW40" s="2" t="s">
        <v>52</v>
      </c>
      <c r="DX40" s="2">
        <v>1000</v>
      </c>
      <c r="DY40" s="2"/>
      <c r="DZ40" s="2"/>
      <c r="EA40" s="2"/>
      <c r="EB40" s="2"/>
      <c r="EC40" s="2"/>
      <c r="ED40" s="2"/>
      <c r="EE40" s="2">
        <v>31230681</v>
      </c>
      <c r="EF40" s="2">
        <v>8</v>
      </c>
      <c r="EG40" s="2" t="s">
        <v>70</v>
      </c>
      <c r="EH40" s="2">
        <v>0</v>
      </c>
      <c r="EI40" s="2" t="s">
        <v>3</v>
      </c>
      <c r="EJ40" s="2">
        <v>1</v>
      </c>
      <c r="EK40" s="2">
        <v>500001</v>
      </c>
      <c r="EL40" s="2" t="s">
        <v>71</v>
      </c>
      <c r="EM40" s="2" t="s">
        <v>72</v>
      </c>
      <c r="EN40" s="2"/>
      <c r="EO40" s="2" t="s">
        <v>3</v>
      </c>
      <c r="EP40" s="2"/>
      <c r="EQ40" s="2">
        <v>0</v>
      </c>
      <c r="ER40" s="2">
        <v>1792.83</v>
      </c>
      <c r="ES40" s="2">
        <v>1792.83</v>
      </c>
      <c r="ET40" s="2">
        <v>0</v>
      </c>
      <c r="EU40" s="2">
        <v>0</v>
      </c>
      <c r="EV40" s="2">
        <v>0</v>
      </c>
      <c r="EW40" s="2">
        <v>0</v>
      </c>
      <c r="EX40" s="2">
        <v>0</v>
      </c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>
        <v>0</v>
      </c>
      <c r="FR40" s="2">
        <f t="shared" si="40"/>
        <v>0</v>
      </c>
      <c r="FS40" s="2">
        <v>0</v>
      </c>
      <c r="FT40" s="2"/>
      <c r="FU40" s="2"/>
      <c r="FV40" s="2"/>
      <c r="FW40" s="2"/>
      <c r="FX40" s="2">
        <v>0</v>
      </c>
      <c r="FY40" s="2">
        <v>0</v>
      </c>
      <c r="FZ40" s="2"/>
      <c r="GA40" s="2" t="s">
        <v>3</v>
      </c>
      <c r="GB40" s="2"/>
      <c r="GC40" s="2"/>
      <c r="GD40" s="2">
        <v>0</v>
      </c>
      <c r="GE40" s="2"/>
      <c r="GF40" s="2">
        <v>-838964633</v>
      </c>
      <c r="GG40" s="2">
        <v>2</v>
      </c>
      <c r="GH40" s="2">
        <v>1</v>
      </c>
      <c r="GI40" s="2">
        <v>-2</v>
      </c>
      <c r="GJ40" s="2">
        <v>0</v>
      </c>
      <c r="GK40" s="2">
        <f>ROUND(R40*(R12)/100,2)</f>
        <v>0</v>
      </c>
      <c r="GL40" s="2">
        <f t="shared" si="41"/>
        <v>0</v>
      </c>
      <c r="GM40" s="2">
        <f t="shared" si="42"/>
        <v>86127.55</v>
      </c>
      <c r="GN40" s="2">
        <f t="shared" si="43"/>
        <v>86127.55</v>
      </c>
      <c r="GO40" s="2">
        <f t="shared" si="44"/>
        <v>0</v>
      </c>
      <c r="GP40" s="2">
        <f t="shared" si="45"/>
        <v>0</v>
      </c>
      <c r="GQ40" s="2"/>
      <c r="GR40" s="2">
        <v>0</v>
      </c>
      <c r="GS40" s="2">
        <v>3</v>
      </c>
      <c r="GT40" s="2">
        <v>0</v>
      </c>
      <c r="GU40" s="2" t="s">
        <v>3</v>
      </c>
      <c r="GV40" s="2">
        <f t="shared" si="46"/>
        <v>0</v>
      </c>
      <c r="GW40" s="2">
        <v>1</v>
      </c>
      <c r="GX40" s="2">
        <f t="shared" si="47"/>
        <v>0</v>
      </c>
      <c r="GY40" s="2"/>
      <c r="GZ40" s="2"/>
      <c r="HA40" s="2">
        <v>0</v>
      </c>
      <c r="HB40" s="2">
        <v>0</v>
      </c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>
        <v>0</v>
      </c>
      <c r="IL40" s="2"/>
      <c r="IM40" s="2"/>
      <c r="IN40" s="2"/>
      <c r="IO40" s="2"/>
      <c r="IP40" s="2"/>
      <c r="IQ40" s="2"/>
      <c r="IR40" s="2"/>
      <c r="IS40" s="2"/>
      <c r="IT40" s="2"/>
      <c r="IU40" s="2"/>
    </row>
    <row r="41" spans="1:255" x14ac:dyDescent="0.2">
      <c r="A41">
        <v>18</v>
      </c>
      <c r="B41">
        <v>1</v>
      </c>
      <c r="C41">
        <v>43</v>
      </c>
      <c r="E41" t="s">
        <v>75</v>
      </c>
      <c r="F41" t="s">
        <v>76</v>
      </c>
      <c r="G41" t="s">
        <v>77</v>
      </c>
      <c r="H41" t="s">
        <v>52</v>
      </c>
      <c r="I41">
        <f>I39*J41</f>
        <v>48.04</v>
      </c>
      <c r="J41">
        <v>25</v>
      </c>
      <c r="O41">
        <f t="shared" si="14"/>
        <v>211873.78</v>
      </c>
      <c r="P41">
        <f t="shared" si="15"/>
        <v>211873.78</v>
      </c>
      <c r="Q41">
        <f t="shared" si="16"/>
        <v>0</v>
      </c>
      <c r="R41">
        <f t="shared" si="17"/>
        <v>0</v>
      </c>
      <c r="S41">
        <f t="shared" si="18"/>
        <v>0</v>
      </c>
      <c r="T41">
        <f t="shared" si="19"/>
        <v>0</v>
      </c>
      <c r="U41">
        <f t="shared" si="20"/>
        <v>0</v>
      </c>
      <c r="V41">
        <f t="shared" si="21"/>
        <v>0</v>
      </c>
      <c r="W41">
        <f t="shared" si="22"/>
        <v>1657.86</v>
      </c>
      <c r="X41">
        <f t="shared" si="23"/>
        <v>0</v>
      </c>
      <c r="Y41">
        <f t="shared" si="24"/>
        <v>0</v>
      </c>
      <c r="AA41">
        <v>31230745</v>
      </c>
      <c r="AB41">
        <f t="shared" si="25"/>
        <v>1792.83</v>
      </c>
      <c r="AC41">
        <f t="shared" si="26"/>
        <v>1792.83</v>
      </c>
      <c r="AD41">
        <f t="shared" si="50"/>
        <v>0</v>
      </c>
      <c r="AE41">
        <f t="shared" si="51"/>
        <v>0</v>
      </c>
      <c r="AF41">
        <f t="shared" si="52"/>
        <v>0</v>
      </c>
      <c r="AG41">
        <f t="shared" si="27"/>
        <v>0</v>
      </c>
      <c r="AH41">
        <f t="shared" si="49"/>
        <v>0</v>
      </c>
      <c r="AI41">
        <f t="shared" si="48"/>
        <v>0</v>
      </c>
      <c r="AJ41">
        <f t="shared" si="28"/>
        <v>34.51</v>
      </c>
      <c r="AK41">
        <v>1792.83</v>
      </c>
      <c r="AL41">
        <v>1792.83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34.51</v>
      </c>
      <c r="AT41">
        <v>0</v>
      </c>
      <c r="AU41">
        <v>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2.46</v>
      </c>
      <c r="BD41" t="s">
        <v>3</v>
      </c>
      <c r="BE41" t="s">
        <v>3</v>
      </c>
      <c r="BF41" t="s">
        <v>3</v>
      </c>
      <c r="BG41" t="s">
        <v>3</v>
      </c>
      <c r="BH41">
        <v>3</v>
      </c>
      <c r="BI41">
        <v>1</v>
      </c>
      <c r="BJ41" t="s">
        <v>78</v>
      </c>
      <c r="BM41">
        <v>500001</v>
      </c>
      <c r="BN41">
        <v>0</v>
      </c>
      <c r="BO41" t="s">
        <v>76</v>
      </c>
      <c r="BP41">
        <v>1</v>
      </c>
      <c r="BQ41">
        <v>8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0</v>
      </c>
      <c r="CA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29"/>
        <v>211873.78</v>
      </c>
      <c r="CQ41">
        <f t="shared" si="30"/>
        <v>4410.3617999999997</v>
      </c>
      <c r="CR41">
        <f t="shared" si="31"/>
        <v>0</v>
      </c>
      <c r="CS41">
        <f t="shared" si="32"/>
        <v>0</v>
      </c>
      <c r="CT41">
        <f t="shared" si="33"/>
        <v>0</v>
      </c>
      <c r="CU41">
        <f t="shared" si="34"/>
        <v>0</v>
      </c>
      <c r="CV41">
        <f t="shared" si="35"/>
        <v>0</v>
      </c>
      <c r="CW41">
        <f t="shared" si="36"/>
        <v>0</v>
      </c>
      <c r="CX41">
        <f t="shared" si="37"/>
        <v>34.51</v>
      </c>
      <c r="CY41">
        <f t="shared" si="53"/>
        <v>0</v>
      </c>
      <c r="CZ41">
        <f t="shared" si="54"/>
        <v>0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1009</v>
      </c>
      <c r="DV41" t="s">
        <v>52</v>
      </c>
      <c r="DW41" t="s">
        <v>52</v>
      </c>
      <c r="DX41">
        <v>1000</v>
      </c>
      <c r="EE41">
        <v>31230681</v>
      </c>
      <c r="EF41">
        <v>8</v>
      </c>
      <c r="EG41" t="s">
        <v>70</v>
      </c>
      <c r="EH41">
        <v>0</v>
      </c>
      <c r="EI41" t="s">
        <v>3</v>
      </c>
      <c r="EJ41">
        <v>1</v>
      </c>
      <c r="EK41">
        <v>500001</v>
      </c>
      <c r="EL41" t="s">
        <v>71</v>
      </c>
      <c r="EM41" t="s">
        <v>72</v>
      </c>
      <c r="EO41" t="s">
        <v>3</v>
      </c>
      <c r="EQ41">
        <v>0</v>
      </c>
      <c r="ER41">
        <v>1792.83</v>
      </c>
      <c r="ES41">
        <v>1792.83</v>
      </c>
      <c r="ET41">
        <v>0</v>
      </c>
      <c r="EU41">
        <v>0</v>
      </c>
      <c r="EV41">
        <v>0</v>
      </c>
      <c r="EW41">
        <v>0</v>
      </c>
      <c r="EX41">
        <v>0</v>
      </c>
      <c r="FQ41">
        <v>0</v>
      </c>
      <c r="FR41">
        <f t="shared" si="40"/>
        <v>0</v>
      </c>
      <c r="FS41">
        <v>0</v>
      </c>
      <c r="FX41">
        <v>0</v>
      </c>
      <c r="FY41">
        <v>0</v>
      </c>
      <c r="GA41" t="s">
        <v>3</v>
      </c>
      <c r="GD41">
        <v>0</v>
      </c>
      <c r="GF41">
        <v>-838964633</v>
      </c>
      <c r="GG41">
        <v>2</v>
      </c>
      <c r="GH41">
        <v>1</v>
      </c>
      <c r="GI41">
        <v>3</v>
      </c>
      <c r="GJ41">
        <v>0</v>
      </c>
      <c r="GK41">
        <f>ROUND(R41*(S12)/100,2)</f>
        <v>0</v>
      </c>
      <c r="GL41">
        <f t="shared" si="41"/>
        <v>0</v>
      </c>
      <c r="GM41">
        <f t="shared" si="42"/>
        <v>211873.78</v>
      </c>
      <c r="GN41">
        <f t="shared" si="43"/>
        <v>211873.78</v>
      </c>
      <c r="GO41">
        <f t="shared" si="44"/>
        <v>0</v>
      </c>
      <c r="GP41">
        <f t="shared" si="45"/>
        <v>0</v>
      </c>
      <c r="GR41">
        <v>0</v>
      </c>
      <c r="GS41">
        <v>3</v>
      </c>
      <c r="GT41">
        <v>0</v>
      </c>
      <c r="GU41" t="s">
        <v>3</v>
      </c>
      <c r="GV41">
        <f t="shared" si="46"/>
        <v>0</v>
      </c>
      <c r="GW41">
        <v>1</v>
      </c>
      <c r="GX41">
        <f t="shared" si="47"/>
        <v>0</v>
      </c>
      <c r="HA41">
        <v>0</v>
      </c>
      <c r="HB41">
        <v>0</v>
      </c>
      <c r="IK41">
        <v>0</v>
      </c>
    </row>
    <row r="42" spans="1:255" x14ac:dyDescent="0.2">
      <c r="A42" s="2">
        <v>17</v>
      </c>
      <c r="B42" s="2">
        <v>1</v>
      </c>
      <c r="C42" s="2">
        <f>ROW(SmtRes!A52)</f>
        <v>52</v>
      </c>
      <c r="D42" s="2">
        <f>ROW(EtalonRes!A51)</f>
        <v>51</v>
      </c>
      <c r="E42" s="2" t="s">
        <v>79</v>
      </c>
      <c r="F42" s="2" t="s">
        <v>80</v>
      </c>
      <c r="G42" s="2" t="s">
        <v>81</v>
      </c>
      <c r="H42" s="2" t="s">
        <v>82</v>
      </c>
      <c r="I42" s="2">
        <f>ROUND((1921.55)/100,9)</f>
        <v>19.215499999999999</v>
      </c>
      <c r="J42" s="2">
        <v>0</v>
      </c>
      <c r="K42" s="2"/>
      <c r="L42" s="2"/>
      <c r="M42" s="2"/>
      <c r="N42" s="2"/>
      <c r="O42" s="2">
        <f t="shared" si="14"/>
        <v>151892.38</v>
      </c>
      <c r="P42" s="2">
        <f t="shared" si="15"/>
        <v>135167.59</v>
      </c>
      <c r="Q42" s="2">
        <f t="shared" si="16"/>
        <v>8887.75</v>
      </c>
      <c r="R42" s="2">
        <f t="shared" si="17"/>
        <v>106.45</v>
      </c>
      <c r="S42" s="2">
        <f t="shared" si="18"/>
        <v>7837.04</v>
      </c>
      <c r="T42" s="2">
        <f t="shared" si="19"/>
        <v>0</v>
      </c>
      <c r="U42" s="2">
        <f t="shared" si="20"/>
        <v>959.23775999999998</v>
      </c>
      <c r="V42" s="2">
        <f t="shared" si="21"/>
        <v>7.8783549999999991</v>
      </c>
      <c r="W42" s="2">
        <f t="shared" si="22"/>
        <v>0</v>
      </c>
      <c r="X42" s="2">
        <f t="shared" si="23"/>
        <v>11279.76</v>
      </c>
      <c r="Y42" s="2">
        <f t="shared" si="24"/>
        <v>7546.32</v>
      </c>
      <c r="Z42" s="2"/>
      <c r="AA42" s="2">
        <v>31230744</v>
      </c>
      <c r="AB42" s="2">
        <f t="shared" si="25"/>
        <v>7904.68</v>
      </c>
      <c r="AC42" s="2">
        <f t="shared" si="26"/>
        <v>7034.3</v>
      </c>
      <c r="AD42" s="2">
        <f t="shared" si="50"/>
        <v>462.53</v>
      </c>
      <c r="AE42" s="2">
        <f t="shared" si="51"/>
        <v>5.54</v>
      </c>
      <c r="AF42" s="2">
        <f t="shared" si="52"/>
        <v>407.85</v>
      </c>
      <c r="AG42" s="2">
        <f t="shared" si="27"/>
        <v>0</v>
      </c>
      <c r="AH42" s="2">
        <f t="shared" si="49"/>
        <v>49.92</v>
      </c>
      <c r="AI42" s="2">
        <f t="shared" si="48"/>
        <v>0.41</v>
      </c>
      <c r="AJ42" s="2">
        <f t="shared" si="28"/>
        <v>0</v>
      </c>
      <c r="AK42" s="2">
        <v>7904.68</v>
      </c>
      <c r="AL42" s="2">
        <v>7034.3</v>
      </c>
      <c r="AM42" s="2">
        <v>462.53</v>
      </c>
      <c r="AN42" s="2">
        <v>5.54</v>
      </c>
      <c r="AO42" s="2">
        <v>407.85</v>
      </c>
      <c r="AP42" s="2">
        <v>0</v>
      </c>
      <c r="AQ42" s="2">
        <v>49.92</v>
      </c>
      <c r="AR42" s="2">
        <v>0.41</v>
      </c>
      <c r="AS42" s="2">
        <v>0</v>
      </c>
      <c r="AT42" s="2">
        <v>142</v>
      </c>
      <c r="AU42" s="2">
        <v>95</v>
      </c>
      <c r="AV42" s="2">
        <v>1</v>
      </c>
      <c r="AW42" s="2">
        <v>1</v>
      </c>
      <c r="AX42" s="2"/>
      <c r="AY42" s="2"/>
      <c r="AZ42" s="2">
        <v>1</v>
      </c>
      <c r="BA42" s="2">
        <v>1</v>
      </c>
      <c r="BB42" s="2">
        <v>1</v>
      </c>
      <c r="BC42" s="2">
        <v>1</v>
      </c>
      <c r="BD42" s="2" t="s">
        <v>3</v>
      </c>
      <c r="BE42" s="2" t="s">
        <v>3</v>
      </c>
      <c r="BF42" s="2" t="s">
        <v>3</v>
      </c>
      <c r="BG42" s="2" t="s">
        <v>3</v>
      </c>
      <c r="BH42" s="2">
        <v>0</v>
      </c>
      <c r="BI42" s="2">
        <v>1</v>
      </c>
      <c r="BJ42" s="2" t="s">
        <v>83</v>
      </c>
      <c r="BK42" s="2"/>
      <c r="BL42" s="2"/>
      <c r="BM42" s="2">
        <v>27001</v>
      </c>
      <c r="BN42" s="2">
        <v>0</v>
      </c>
      <c r="BO42" s="2" t="s">
        <v>3</v>
      </c>
      <c r="BP42" s="2">
        <v>0</v>
      </c>
      <c r="BQ42" s="2">
        <v>2</v>
      </c>
      <c r="BR42" s="2">
        <v>0</v>
      </c>
      <c r="BS42" s="2">
        <v>1</v>
      </c>
      <c r="BT42" s="2">
        <v>1</v>
      </c>
      <c r="BU42" s="2">
        <v>1</v>
      </c>
      <c r="BV42" s="2">
        <v>1</v>
      </c>
      <c r="BW42" s="2">
        <v>1</v>
      </c>
      <c r="BX42" s="2">
        <v>1</v>
      </c>
      <c r="BY42" s="2" t="s">
        <v>3</v>
      </c>
      <c r="BZ42" s="2">
        <v>142</v>
      </c>
      <c r="CA42" s="2">
        <v>95</v>
      </c>
      <c r="CB42" s="2"/>
      <c r="CC42" s="2"/>
      <c r="CD42" s="2"/>
      <c r="CE42" s="2"/>
      <c r="CF42" s="2">
        <v>0</v>
      </c>
      <c r="CG42" s="2">
        <v>0</v>
      </c>
      <c r="CH42" s="2"/>
      <c r="CI42" s="2"/>
      <c r="CJ42" s="2"/>
      <c r="CK42" s="2"/>
      <c r="CL42" s="2"/>
      <c r="CM42" s="2">
        <v>0</v>
      </c>
      <c r="CN42" s="2" t="s">
        <v>3</v>
      </c>
      <c r="CO42" s="2">
        <v>0</v>
      </c>
      <c r="CP42" s="2">
        <f t="shared" si="29"/>
        <v>151892.38</v>
      </c>
      <c r="CQ42" s="2">
        <f t="shared" si="30"/>
        <v>7034.3</v>
      </c>
      <c r="CR42" s="2">
        <f t="shared" si="31"/>
        <v>462.53</v>
      </c>
      <c r="CS42" s="2">
        <f t="shared" si="32"/>
        <v>5.54</v>
      </c>
      <c r="CT42" s="2">
        <f t="shared" si="33"/>
        <v>407.85</v>
      </c>
      <c r="CU42" s="2">
        <f t="shared" si="34"/>
        <v>0</v>
      </c>
      <c r="CV42" s="2">
        <f t="shared" si="35"/>
        <v>49.92</v>
      </c>
      <c r="CW42" s="2">
        <f t="shared" si="36"/>
        <v>0.41</v>
      </c>
      <c r="CX42" s="2">
        <f t="shared" si="37"/>
        <v>0</v>
      </c>
      <c r="CY42" s="2">
        <f t="shared" si="53"/>
        <v>11279.755800000001</v>
      </c>
      <c r="CZ42" s="2">
        <f t="shared" si="54"/>
        <v>7546.3154999999997</v>
      </c>
      <c r="DA42" s="2"/>
      <c r="DB42" s="2"/>
      <c r="DC42" s="2" t="s">
        <v>3</v>
      </c>
      <c r="DD42" s="2" t="s">
        <v>3</v>
      </c>
      <c r="DE42" s="2" t="s">
        <v>3</v>
      </c>
      <c r="DF42" s="2" t="s">
        <v>3</v>
      </c>
      <c r="DG42" s="2" t="s">
        <v>3</v>
      </c>
      <c r="DH42" s="2" t="s">
        <v>3</v>
      </c>
      <c r="DI42" s="2" t="s">
        <v>3</v>
      </c>
      <c r="DJ42" s="2" t="s">
        <v>3</v>
      </c>
      <c r="DK42" s="2" t="s">
        <v>3</v>
      </c>
      <c r="DL42" s="2" t="s">
        <v>3</v>
      </c>
      <c r="DM42" s="2" t="s">
        <v>3</v>
      </c>
      <c r="DN42" s="2">
        <v>0</v>
      </c>
      <c r="DO42" s="2">
        <v>0</v>
      </c>
      <c r="DP42" s="2">
        <v>1</v>
      </c>
      <c r="DQ42" s="2">
        <v>1</v>
      </c>
      <c r="DR42" s="2"/>
      <c r="DS42" s="2"/>
      <c r="DT42" s="2"/>
      <c r="DU42" s="2">
        <v>1013</v>
      </c>
      <c r="DV42" s="2" t="s">
        <v>82</v>
      </c>
      <c r="DW42" s="2" t="s">
        <v>82</v>
      </c>
      <c r="DX42" s="2">
        <v>1</v>
      </c>
      <c r="DY42" s="2"/>
      <c r="DZ42" s="2"/>
      <c r="EA42" s="2"/>
      <c r="EB42" s="2"/>
      <c r="EC42" s="2"/>
      <c r="ED42" s="2"/>
      <c r="EE42" s="2">
        <v>31230540</v>
      </c>
      <c r="EF42" s="2">
        <v>2</v>
      </c>
      <c r="EG42" s="2" t="s">
        <v>21</v>
      </c>
      <c r="EH42" s="2">
        <v>0</v>
      </c>
      <c r="EI42" s="2" t="s">
        <v>3</v>
      </c>
      <c r="EJ42" s="2">
        <v>1</v>
      </c>
      <c r="EK42" s="2">
        <v>27001</v>
      </c>
      <c r="EL42" s="2" t="s">
        <v>63</v>
      </c>
      <c r="EM42" s="2" t="s">
        <v>64</v>
      </c>
      <c r="EN42" s="2"/>
      <c r="EO42" s="2" t="s">
        <v>3</v>
      </c>
      <c r="EP42" s="2"/>
      <c r="EQ42" s="2">
        <v>131072</v>
      </c>
      <c r="ER42" s="2">
        <v>7904.68</v>
      </c>
      <c r="ES42" s="2">
        <v>7034.3</v>
      </c>
      <c r="ET42" s="2">
        <v>462.53</v>
      </c>
      <c r="EU42" s="2">
        <v>5.54</v>
      </c>
      <c r="EV42" s="2">
        <v>407.85</v>
      </c>
      <c r="EW42" s="2">
        <v>49.92</v>
      </c>
      <c r="EX42" s="2">
        <v>0.41</v>
      </c>
      <c r="EY42" s="2">
        <v>0</v>
      </c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>
        <v>0</v>
      </c>
      <c r="FR42" s="2">
        <f t="shared" si="40"/>
        <v>0</v>
      </c>
      <c r="FS42" s="2">
        <v>0</v>
      </c>
      <c r="FT42" s="2"/>
      <c r="FU42" s="2"/>
      <c r="FV42" s="2"/>
      <c r="FW42" s="2"/>
      <c r="FX42" s="2">
        <v>142</v>
      </c>
      <c r="FY42" s="2">
        <v>95</v>
      </c>
      <c r="FZ42" s="2"/>
      <c r="GA42" s="2" t="s">
        <v>3</v>
      </c>
      <c r="GB42" s="2"/>
      <c r="GC42" s="2"/>
      <c r="GD42" s="2">
        <v>0</v>
      </c>
      <c r="GE42" s="2"/>
      <c r="GF42" s="2">
        <v>-217960844</v>
      </c>
      <c r="GG42" s="2">
        <v>2</v>
      </c>
      <c r="GH42" s="2">
        <v>1</v>
      </c>
      <c r="GI42" s="2">
        <v>-2</v>
      </c>
      <c r="GJ42" s="2">
        <v>0</v>
      </c>
      <c r="GK42" s="2">
        <f>ROUND(R42*(R12)/100,2)</f>
        <v>0</v>
      </c>
      <c r="GL42" s="2">
        <f t="shared" si="41"/>
        <v>0</v>
      </c>
      <c r="GM42" s="2">
        <f t="shared" si="42"/>
        <v>170718.46</v>
      </c>
      <c r="GN42" s="2">
        <f t="shared" si="43"/>
        <v>170718.46</v>
      </c>
      <c r="GO42" s="2">
        <f t="shared" si="44"/>
        <v>0</v>
      </c>
      <c r="GP42" s="2">
        <f t="shared" si="45"/>
        <v>0</v>
      </c>
      <c r="GQ42" s="2"/>
      <c r="GR42" s="2">
        <v>0</v>
      </c>
      <c r="GS42" s="2">
        <v>3</v>
      </c>
      <c r="GT42" s="2">
        <v>0</v>
      </c>
      <c r="GU42" s="2" t="s">
        <v>3</v>
      </c>
      <c r="GV42" s="2">
        <f t="shared" si="46"/>
        <v>0</v>
      </c>
      <c r="GW42" s="2">
        <v>1</v>
      </c>
      <c r="GX42" s="2">
        <f t="shared" si="47"/>
        <v>0</v>
      </c>
      <c r="GY42" s="2"/>
      <c r="GZ42" s="2"/>
      <c r="HA42" s="2">
        <v>0</v>
      </c>
      <c r="HB42" s="2">
        <v>0</v>
      </c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>
        <v>0</v>
      </c>
      <c r="IL42" s="2"/>
      <c r="IM42" s="2"/>
      <c r="IN42" s="2"/>
      <c r="IO42" s="2"/>
      <c r="IP42" s="2"/>
      <c r="IQ42" s="2"/>
      <c r="IR42" s="2"/>
      <c r="IS42" s="2"/>
      <c r="IT42" s="2"/>
      <c r="IU42" s="2"/>
    </row>
    <row r="43" spans="1:255" x14ac:dyDescent="0.2">
      <c r="A43">
        <v>17</v>
      </c>
      <c r="B43">
        <v>1</v>
      </c>
      <c r="C43">
        <f>ROW(SmtRes!A60)</f>
        <v>60</v>
      </c>
      <c r="D43">
        <f>ROW(EtalonRes!A58)</f>
        <v>58</v>
      </c>
      <c r="E43" t="s">
        <v>79</v>
      </c>
      <c r="F43" t="s">
        <v>80</v>
      </c>
      <c r="G43" t="s">
        <v>81</v>
      </c>
      <c r="H43" t="s">
        <v>82</v>
      </c>
      <c r="I43">
        <f>ROUND((1921.55)/100,9)</f>
        <v>19.215499999999999</v>
      </c>
      <c r="J43">
        <v>0</v>
      </c>
      <c r="O43">
        <f t="shared" si="14"/>
        <v>845939.45</v>
      </c>
      <c r="P43">
        <f t="shared" si="15"/>
        <v>598792.43000000005</v>
      </c>
      <c r="Q43">
        <f t="shared" si="16"/>
        <v>53415.35</v>
      </c>
      <c r="R43">
        <f t="shared" si="17"/>
        <v>2631.54</v>
      </c>
      <c r="S43">
        <f t="shared" si="18"/>
        <v>193731.67</v>
      </c>
      <c r="T43">
        <f t="shared" si="19"/>
        <v>0</v>
      </c>
      <c r="U43">
        <f t="shared" si="20"/>
        <v>959.23775999999998</v>
      </c>
      <c r="V43">
        <f t="shared" si="21"/>
        <v>7.8783549999999991</v>
      </c>
      <c r="W43">
        <f t="shared" si="22"/>
        <v>0</v>
      </c>
      <c r="X43">
        <f t="shared" si="23"/>
        <v>237599.48</v>
      </c>
      <c r="Y43">
        <f t="shared" si="24"/>
        <v>149236.04</v>
      </c>
      <c r="AA43">
        <v>31230745</v>
      </c>
      <c r="AB43">
        <f t="shared" si="25"/>
        <v>7904.68</v>
      </c>
      <c r="AC43">
        <f t="shared" si="26"/>
        <v>7034.3</v>
      </c>
      <c r="AD43">
        <f t="shared" si="50"/>
        <v>462.53</v>
      </c>
      <c r="AE43">
        <f t="shared" si="51"/>
        <v>5.54</v>
      </c>
      <c r="AF43">
        <f t="shared" si="52"/>
        <v>407.85</v>
      </c>
      <c r="AG43">
        <f t="shared" si="27"/>
        <v>0</v>
      </c>
      <c r="AH43">
        <f t="shared" si="49"/>
        <v>49.92</v>
      </c>
      <c r="AI43">
        <f t="shared" si="48"/>
        <v>0.41</v>
      </c>
      <c r="AJ43">
        <f t="shared" si="28"/>
        <v>0</v>
      </c>
      <c r="AK43">
        <v>7904.68</v>
      </c>
      <c r="AL43">
        <v>7034.3</v>
      </c>
      <c r="AM43">
        <v>462.53</v>
      </c>
      <c r="AN43">
        <v>5.54</v>
      </c>
      <c r="AO43">
        <v>407.85</v>
      </c>
      <c r="AP43">
        <v>0</v>
      </c>
      <c r="AQ43">
        <v>49.92</v>
      </c>
      <c r="AR43">
        <v>0.41</v>
      </c>
      <c r="AS43">
        <v>0</v>
      </c>
      <c r="AT43">
        <v>121</v>
      </c>
      <c r="AU43">
        <v>76</v>
      </c>
      <c r="AV43">
        <v>1</v>
      </c>
      <c r="AW43">
        <v>1</v>
      </c>
      <c r="AZ43">
        <v>1</v>
      </c>
      <c r="BA43">
        <v>24.72</v>
      </c>
      <c r="BB43">
        <v>6.01</v>
      </c>
      <c r="BC43">
        <v>4.43</v>
      </c>
      <c r="BD43" t="s">
        <v>3</v>
      </c>
      <c r="BE43" t="s">
        <v>3</v>
      </c>
      <c r="BF43" t="s">
        <v>3</v>
      </c>
      <c r="BG43" t="s">
        <v>3</v>
      </c>
      <c r="BH43">
        <v>0</v>
      </c>
      <c r="BI43">
        <v>1</v>
      </c>
      <c r="BJ43" t="s">
        <v>83</v>
      </c>
      <c r="BM43">
        <v>27001</v>
      </c>
      <c r="BN43">
        <v>0</v>
      </c>
      <c r="BO43" t="s">
        <v>80</v>
      </c>
      <c r="BP43">
        <v>1</v>
      </c>
      <c r="BQ43">
        <v>2</v>
      </c>
      <c r="BR43">
        <v>0</v>
      </c>
      <c r="BS43">
        <v>24.72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142</v>
      </c>
      <c r="CA43">
        <v>95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29"/>
        <v>845939.45000000007</v>
      </c>
      <c r="CQ43">
        <f t="shared" si="30"/>
        <v>31161.949000000001</v>
      </c>
      <c r="CR43">
        <f t="shared" si="31"/>
        <v>2779.8052999999995</v>
      </c>
      <c r="CS43">
        <f t="shared" si="32"/>
        <v>136.94880000000001</v>
      </c>
      <c r="CT43">
        <f t="shared" si="33"/>
        <v>10082.052</v>
      </c>
      <c r="CU43">
        <f t="shared" si="34"/>
        <v>0</v>
      </c>
      <c r="CV43">
        <f t="shared" si="35"/>
        <v>49.92</v>
      </c>
      <c r="CW43">
        <f t="shared" si="36"/>
        <v>0.41</v>
      </c>
      <c r="CX43">
        <f t="shared" si="37"/>
        <v>0</v>
      </c>
      <c r="CY43">
        <f t="shared" si="53"/>
        <v>237599.48410000003</v>
      </c>
      <c r="CZ43">
        <f t="shared" si="54"/>
        <v>149236.03960000002</v>
      </c>
      <c r="DC43" t="s">
        <v>3</v>
      </c>
      <c r="DD43" t="s">
        <v>3</v>
      </c>
      <c r="DE43" t="s">
        <v>3</v>
      </c>
      <c r="DF43" t="s">
        <v>3</v>
      </c>
      <c r="DG43" t="s">
        <v>3</v>
      </c>
      <c r="DH43" t="s">
        <v>3</v>
      </c>
      <c r="DI43" t="s">
        <v>3</v>
      </c>
      <c r="DJ43" t="s">
        <v>3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1013</v>
      </c>
      <c r="DV43" t="s">
        <v>82</v>
      </c>
      <c r="DW43" t="s">
        <v>82</v>
      </c>
      <c r="DX43">
        <v>1</v>
      </c>
      <c r="EE43">
        <v>31230540</v>
      </c>
      <c r="EF43">
        <v>2</v>
      </c>
      <c r="EG43" t="s">
        <v>21</v>
      </c>
      <c r="EH43">
        <v>0</v>
      </c>
      <c r="EI43" t="s">
        <v>3</v>
      </c>
      <c r="EJ43">
        <v>1</v>
      </c>
      <c r="EK43">
        <v>27001</v>
      </c>
      <c r="EL43" t="s">
        <v>63</v>
      </c>
      <c r="EM43" t="s">
        <v>64</v>
      </c>
      <c r="EO43" t="s">
        <v>3</v>
      </c>
      <c r="EQ43">
        <v>131072</v>
      </c>
      <c r="ER43">
        <v>7904.68</v>
      </c>
      <c r="ES43">
        <v>7034.3</v>
      </c>
      <c r="ET43">
        <v>462.53</v>
      </c>
      <c r="EU43">
        <v>5.54</v>
      </c>
      <c r="EV43">
        <v>407.85</v>
      </c>
      <c r="EW43">
        <v>49.92</v>
      </c>
      <c r="EX43">
        <v>0.41</v>
      </c>
      <c r="EY43">
        <v>0</v>
      </c>
      <c r="FQ43">
        <v>0</v>
      </c>
      <c r="FR43">
        <f t="shared" si="40"/>
        <v>0</v>
      </c>
      <c r="FS43">
        <v>0</v>
      </c>
      <c r="FV43" t="s">
        <v>24</v>
      </c>
      <c r="FW43" t="s">
        <v>25</v>
      </c>
      <c r="FX43">
        <v>142</v>
      </c>
      <c r="FY43">
        <v>95</v>
      </c>
      <c r="GA43" t="s">
        <v>3</v>
      </c>
      <c r="GD43">
        <v>0</v>
      </c>
      <c r="GF43">
        <v>-217960844</v>
      </c>
      <c r="GG43">
        <v>2</v>
      </c>
      <c r="GH43">
        <v>1</v>
      </c>
      <c r="GI43">
        <v>2</v>
      </c>
      <c r="GJ43">
        <v>0</v>
      </c>
      <c r="GK43">
        <f>ROUND(R43*(S12)/100,2)</f>
        <v>0</v>
      </c>
      <c r="GL43">
        <f t="shared" si="41"/>
        <v>0</v>
      </c>
      <c r="GM43">
        <f t="shared" si="42"/>
        <v>1232774.97</v>
      </c>
      <c r="GN43">
        <f t="shared" si="43"/>
        <v>1232774.97</v>
      </c>
      <c r="GO43">
        <f t="shared" si="44"/>
        <v>0</v>
      </c>
      <c r="GP43">
        <f t="shared" si="45"/>
        <v>0</v>
      </c>
      <c r="GR43">
        <v>0</v>
      </c>
      <c r="GS43">
        <v>0</v>
      </c>
      <c r="GT43">
        <v>0</v>
      </c>
      <c r="GU43" t="s">
        <v>3</v>
      </c>
      <c r="GV43">
        <f t="shared" si="46"/>
        <v>0</v>
      </c>
      <c r="GW43">
        <v>1</v>
      </c>
      <c r="GX43">
        <f t="shared" si="47"/>
        <v>0</v>
      </c>
      <c r="HA43">
        <v>0</v>
      </c>
      <c r="HB43">
        <v>0</v>
      </c>
      <c r="IK43">
        <v>0</v>
      </c>
    </row>
    <row r="44" spans="1:255" x14ac:dyDescent="0.2">
      <c r="A44" s="2">
        <v>18</v>
      </c>
      <c r="B44" s="2">
        <v>1</v>
      </c>
      <c r="C44" s="2">
        <v>51</v>
      </c>
      <c r="D44" s="2"/>
      <c r="E44" s="2" t="s">
        <v>84</v>
      </c>
      <c r="F44" s="2" t="s">
        <v>85</v>
      </c>
      <c r="G44" s="2" t="s">
        <v>86</v>
      </c>
      <c r="H44" s="2" t="s">
        <v>87</v>
      </c>
      <c r="I44" s="2">
        <f>I42*J44</f>
        <v>-1921.55</v>
      </c>
      <c r="J44" s="2">
        <v>-100</v>
      </c>
      <c r="K44" s="2"/>
      <c r="L44" s="2"/>
      <c r="M44" s="2"/>
      <c r="N44" s="2"/>
      <c r="O44" s="2">
        <f t="shared" si="14"/>
        <v>-134700.66</v>
      </c>
      <c r="P44" s="2">
        <f t="shared" si="15"/>
        <v>-134700.66</v>
      </c>
      <c r="Q44" s="2">
        <f t="shared" si="16"/>
        <v>0</v>
      </c>
      <c r="R44" s="2">
        <f t="shared" si="17"/>
        <v>0</v>
      </c>
      <c r="S44" s="2">
        <f t="shared" si="18"/>
        <v>0</v>
      </c>
      <c r="T44" s="2">
        <f t="shared" si="19"/>
        <v>0</v>
      </c>
      <c r="U44" s="2">
        <f t="shared" si="20"/>
        <v>0</v>
      </c>
      <c r="V44" s="2">
        <f t="shared" si="21"/>
        <v>0</v>
      </c>
      <c r="W44" s="2">
        <f t="shared" si="22"/>
        <v>0</v>
      </c>
      <c r="X44" s="2">
        <f t="shared" si="23"/>
        <v>0</v>
      </c>
      <c r="Y44" s="2">
        <f t="shared" si="24"/>
        <v>0</v>
      </c>
      <c r="Z44" s="2"/>
      <c r="AA44" s="2">
        <v>31230744</v>
      </c>
      <c r="AB44" s="2">
        <f t="shared" si="25"/>
        <v>70.099999999999994</v>
      </c>
      <c r="AC44" s="2">
        <f t="shared" si="26"/>
        <v>70.099999999999994</v>
      </c>
      <c r="AD44" s="2">
        <f t="shared" si="50"/>
        <v>0</v>
      </c>
      <c r="AE44" s="2">
        <f t="shared" si="51"/>
        <v>0</v>
      </c>
      <c r="AF44" s="2">
        <f t="shared" si="52"/>
        <v>0</v>
      </c>
      <c r="AG44" s="2">
        <f t="shared" si="27"/>
        <v>0</v>
      </c>
      <c r="AH44" s="2">
        <f t="shared" si="49"/>
        <v>0</v>
      </c>
      <c r="AI44" s="2">
        <f t="shared" si="48"/>
        <v>0</v>
      </c>
      <c r="AJ44" s="2">
        <f t="shared" si="28"/>
        <v>0</v>
      </c>
      <c r="AK44" s="2">
        <v>70.099999999999994</v>
      </c>
      <c r="AL44" s="2">
        <v>70.099999999999994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142</v>
      </c>
      <c r="AU44" s="2">
        <v>95</v>
      </c>
      <c r="AV44" s="2">
        <v>1</v>
      </c>
      <c r="AW44" s="2">
        <v>1</v>
      </c>
      <c r="AX44" s="2"/>
      <c r="AY44" s="2"/>
      <c r="AZ44" s="2">
        <v>1</v>
      </c>
      <c r="BA44" s="2">
        <v>1</v>
      </c>
      <c r="BB44" s="2">
        <v>1</v>
      </c>
      <c r="BC44" s="2">
        <v>1</v>
      </c>
      <c r="BD44" s="2" t="s">
        <v>3</v>
      </c>
      <c r="BE44" s="2" t="s">
        <v>3</v>
      </c>
      <c r="BF44" s="2" t="s">
        <v>3</v>
      </c>
      <c r="BG44" s="2" t="s">
        <v>3</v>
      </c>
      <c r="BH44" s="2">
        <v>3</v>
      </c>
      <c r="BI44" s="2">
        <v>1</v>
      </c>
      <c r="BJ44" s="2" t="s">
        <v>88</v>
      </c>
      <c r="BK44" s="2"/>
      <c r="BL44" s="2"/>
      <c r="BM44" s="2">
        <v>27001</v>
      </c>
      <c r="BN44" s="2">
        <v>0</v>
      </c>
      <c r="BO44" s="2" t="s">
        <v>3</v>
      </c>
      <c r="BP44" s="2">
        <v>0</v>
      </c>
      <c r="BQ44" s="2">
        <v>2</v>
      </c>
      <c r="BR44" s="2">
        <v>1</v>
      </c>
      <c r="BS44" s="2">
        <v>1</v>
      </c>
      <c r="BT44" s="2">
        <v>1</v>
      </c>
      <c r="BU44" s="2">
        <v>1</v>
      </c>
      <c r="BV44" s="2">
        <v>1</v>
      </c>
      <c r="BW44" s="2">
        <v>1</v>
      </c>
      <c r="BX44" s="2">
        <v>1</v>
      </c>
      <c r="BY44" s="2" t="s">
        <v>3</v>
      </c>
      <c r="BZ44" s="2">
        <v>142</v>
      </c>
      <c r="CA44" s="2">
        <v>95</v>
      </c>
      <c r="CB44" s="2"/>
      <c r="CC44" s="2"/>
      <c r="CD44" s="2"/>
      <c r="CE44" s="2"/>
      <c r="CF44" s="2">
        <v>0</v>
      </c>
      <c r="CG44" s="2">
        <v>0</v>
      </c>
      <c r="CH44" s="2"/>
      <c r="CI44" s="2"/>
      <c r="CJ44" s="2"/>
      <c r="CK44" s="2"/>
      <c r="CL44" s="2"/>
      <c r="CM44" s="2">
        <v>0</v>
      </c>
      <c r="CN44" s="2" t="s">
        <v>3</v>
      </c>
      <c r="CO44" s="2">
        <v>0</v>
      </c>
      <c r="CP44" s="2">
        <f t="shared" si="29"/>
        <v>-134700.66</v>
      </c>
      <c r="CQ44" s="2">
        <f t="shared" si="30"/>
        <v>70.099999999999994</v>
      </c>
      <c r="CR44" s="2">
        <f t="shared" si="31"/>
        <v>0</v>
      </c>
      <c r="CS44" s="2">
        <f t="shared" si="32"/>
        <v>0</v>
      </c>
      <c r="CT44" s="2">
        <f t="shared" si="33"/>
        <v>0</v>
      </c>
      <c r="CU44" s="2">
        <f t="shared" si="34"/>
        <v>0</v>
      </c>
      <c r="CV44" s="2">
        <f t="shared" si="35"/>
        <v>0</v>
      </c>
      <c r="CW44" s="2">
        <f t="shared" si="36"/>
        <v>0</v>
      </c>
      <c r="CX44" s="2">
        <f t="shared" si="37"/>
        <v>0</v>
      </c>
      <c r="CY44" s="2">
        <f t="shared" si="53"/>
        <v>0</v>
      </c>
      <c r="CZ44" s="2">
        <f t="shared" si="54"/>
        <v>0</v>
      </c>
      <c r="DA44" s="2"/>
      <c r="DB44" s="2"/>
      <c r="DC44" s="2" t="s">
        <v>3</v>
      </c>
      <c r="DD44" s="2" t="s">
        <v>3</v>
      </c>
      <c r="DE44" s="2" t="s">
        <v>3</v>
      </c>
      <c r="DF44" s="2" t="s">
        <v>3</v>
      </c>
      <c r="DG44" s="2" t="s">
        <v>3</v>
      </c>
      <c r="DH44" s="2" t="s">
        <v>3</v>
      </c>
      <c r="DI44" s="2" t="s">
        <v>3</v>
      </c>
      <c r="DJ44" s="2" t="s">
        <v>3</v>
      </c>
      <c r="DK44" s="2" t="s">
        <v>3</v>
      </c>
      <c r="DL44" s="2" t="s">
        <v>3</v>
      </c>
      <c r="DM44" s="2" t="s">
        <v>3</v>
      </c>
      <c r="DN44" s="2">
        <v>0</v>
      </c>
      <c r="DO44" s="2">
        <v>0</v>
      </c>
      <c r="DP44" s="2">
        <v>1</v>
      </c>
      <c r="DQ44" s="2">
        <v>1</v>
      </c>
      <c r="DR44" s="2"/>
      <c r="DS44" s="2"/>
      <c r="DT44" s="2"/>
      <c r="DU44" s="2">
        <v>1005</v>
      </c>
      <c r="DV44" s="2" t="s">
        <v>87</v>
      </c>
      <c r="DW44" s="2" t="s">
        <v>87</v>
      </c>
      <c r="DX44" s="2">
        <v>1</v>
      </c>
      <c r="DY44" s="2"/>
      <c r="DZ44" s="2"/>
      <c r="EA44" s="2"/>
      <c r="EB44" s="2"/>
      <c r="EC44" s="2"/>
      <c r="ED44" s="2"/>
      <c r="EE44" s="2">
        <v>31230540</v>
      </c>
      <c r="EF44" s="2">
        <v>2</v>
      </c>
      <c r="EG44" s="2" t="s">
        <v>21</v>
      </c>
      <c r="EH44" s="2">
        <v>0</v>
      </c>
      <c r="EI44" s="2" t="s">
        <v>3</v>
      </c>
      <c r="EJ44" s="2">
        <v>1</v>
      </c>
      <c r="EK44" s="2">
        <v>27001</v>
      </c>
      <c r="EL44" s="2" t="s">
        <v>63</v>
      </c>
      <c r="EM44" s="2" t="s">
        <v>64</v>
      </c>
      <c r="EN44" s="2"/>
      <c r="EO44" s="2" t="s">
        <v>3</v>
      </c>
      <c r="EP44" s="2"/>
      <c r="EQ44" s="2">
        <v>0</v>
      </c>
      <c r="ER44" s="2">
        <v>70.099999999999994</v>
      </c>
      <c r="ES44" s="2">
        <v>70.099999999999994</v>
      </c>
      <c r="ET44" s="2">
        <v>0</v>
      </c>
      <c r="EU44" s="2">
        <v>0</v>
      </c>
      <c r="EV44" s="2">
        <v>0</v>
      </c>
      <c r="EW44" s="2">
        <v>0</v>
      </c>
      <c r="EX44" s="2">
        <v>0</v>
      </c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>
        <v>0</v>
      </c>
      <c r="FR44" s="2">
        <f t="shared" si="40"/>
        <v>0</v>
      </c>
      <c r="FS44" s="2">
        <v>0</v>
      </c>
      <c r="FT44" s="2"/>
      <c r="FU44" s="2"/>
      <c r="FV44" s="2"/>
      <c r="FW44" s="2"/>
      <c r="FX44" s="2">
        <v>142</v>
      </c>
      <c r="FY44" s="2">
        <v>95</v>
      </c>
      <c r="FZ44" s="2"/>
      <c r="GA44" s="2" t="s">
        <v>89</v>
      </c>
      <c r="GB44" s="2"/>
      <c r="GC44" s="2"/>
      <c r="GD44" s="2">
        <v>0</v>
      </c>
      <c r="GE44" s="2"/>
      <c r="GF44" s="2">
        <v>-780747239</v>
      </c>
      <c r="GG44" s="2">
        <v>2</v>
      </c>
      <c r="GH44" s="2">
        <v>1</v>
      </c>
      <c r="GI44" s="2">
        <v>-2</v>
      </c>
      <c r="GJ44" s="2">
        <v>0</v>
      </c>
      <c r="GK44" s="2">
        <f>ROUND(R44*(R12)/100,2)</f>
        <v>0</v>
      </c>
      <c r="GL44" s="2">
        <f t="shared" si="41"/>
        <v>0</v>
      </c>
      <c r="GM44" s="2">
        <f t="shared" si="42"/>
        <v>-134700.66</v>
      </c>
      <c r="GN44" s="2">
        <f t="shared" si="43"/>
        <v>-134700.66</v>
      </c>
      <c r="GO44" s="2">
        <f t="shared" si="44"/>
        <v>0</v>
      </c>
      <c r="GP44" s="2">
        <f t="shared" si="45"/>
        <v>0</v>
      </c>
      <c r="GQ44" s="2"/>
      <c r="GR44" s="2">
        <v>0</v>
      </c>
      <c r="GS44" s="2">
        <v>4</v>
      </c>
      <c r="GT44" s="2">
        <v>0</v>
      </c>
      <c r="GU44" s="2" t="s">
        <v>3</v>
      </c>
      <c r="GV44" s="2">
        <f t="shared" si="46"/>
        <v>0</v>
      </c>
      <c r="GW44" s="2">
        <v>1</v>
      </c>
      <c r="GX44" s="2">
        <f t="shared" si="47"/>
        <v>0</v>
      </c>
      <c r="GY44" s="2"/>
      <c r="GZ44" s="2"/>
      <c r="HA44" s="2">
        <v>0</v>
      </c>
      <c r="HB44" s="2">
        <v>0</v>
      </c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>
        <v>0</v>
      </c>
      <c r="IL44" s="2"/>
      <c r="IM44" s="2"/>
      <c r="IN44" s="2"/>
      <c r="IO44" s="2"/>
      <c r="IP44" s="2"/>
      <c r="IQ44" s="2"/>
      <c r="IR44" s="2"/>
      <c r="IS44" s="2"/>
      <c r="IT44" s="2"/>
      <c r="IU44" s="2"/>
    </row>
    <row r="45" spans="1:255" x14ac:dyDescent="0.2">
      <c r="A45">
        <v>18</v>
      </c>
      <c r="B45">
        <v>1</v>
      </c>
      <c r="C45">
        <v>59</v>
      </c>
      <c r="E45" t="s">
        <v>84</v>
      </c>
      <c r="F45" t="s">
        <v>85</v>
      </c>
      <c r="G45" t="s">
        <v>86</v>
      </c>
      <c r="H45" t="s">
        <v>87</v>
      </c>
      <c r="I45">
        <f>I43*J45</f>
        <v>-1921.55</v>
      </c>
      <c r="J45">
        <v>-100</v>
      </c>
      <c r="O45">
        <f t="shared" si="14"/>
        <v>-596723.9</v>
      </c>
      <c r="P45">
        <f t="shared" si="15"/>
        <v>-596723.9</v>
      </c>
      <c r="Q45">
        <f t="shared" si="16"/>
        <v>0</v>
      </c>
      <c r="R45">
        <f t="shared" si="17"/>
        <v>0</v>
      </c>
      <c r="S45">
        <f t="shared" si="18"/>
        <v>0</v>
      </c>
      <c r="T45">
        <f t="shared" si="19"/>
        <v>0</v>
      </c>
      <c r="U45">
        <f t="shared" si="20"/>
        <v>0</v>
      </c>
      <c r="V45">
        <f t="shared" si="21"/>
        <v>0</v>
      </c>
      <c r="W45">
        <f t="shared" si="22"/>
        <v>0</v>
      </c>
      <c r="X45">
        <f t="shared" si="23"/>
        <v>0</v>
      </c>
      <c r="Y45">
        <f t="shared" si="24"/>
        <v>0</v>
      </c>
      <c r="AA45">
        <v>31230745</v>
      </c>
      <c r="AB45">
        <f t="shared" si="25"/>
        <v>70.099999999999994</v>
      </c>
      <c r="AC45">
        <f t="shared" si="26"/>
        <v>70.099999999999994</v>
      </c>
      <c r="AD45">
        <f t="shared" si="50"/>
        <v>0</v>
      </c>
      <c r="AE45">
        <f t="shared" si="51"/>
        <v>0</v>
      </c>
      <c r="AF45">
        <f t="shared" si="52"/>
        <v>0</v>
      </c>
      <c r="AG45">
        <f t="shared" si="27"/>
        <v>0</v>
      </c>
      <c r="AH45">
        <f t="shared" si="49"/>
        <v>0</v>
      </c>
      <c r="AI45">
        <f t="shared" si="48"/>
        <v>0</v>
      </c>
      <c r="AJ45">
        <f t="shared" si="28"/>
        <v>0</v>
      </c>
      <c r="AK45">
        <v>70.099999999999994</v>
      </c>
      <c r="AL45">
        <v>70.099999999999994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121</v>
      </c>
      <c r="AU45">
        <v>76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4.43</v>
      </c>
      <c r="BD45" t="s">
        <v>3</v>
      </c>
      <c r="BE45" t="s">
        <v>3</v>
      </c>
      <c r="BF45" t="s">
        <v>3</v>
      </c>
      <c r="BG45" t="s">
        <v>3</v>
      </c>
      <c r="BH45">
        <v>3</v>
      </c>
      <c r="BI45">
        <v>1</v>
      </c>
      <c r="BJ45" t="s">
        <v>88</v>
      </c>
      <c r="BM45">
        <v>27001</v>
      </c>
      <c r="BN45">
        <v>0</v>
      </c>
      <c r="BO45" t="s">
        <v>85</v>
      </c>
      <c r="BP45">
        <v>1</v>
      </c>
      <c r="BQ45">
        <v>2</v>
      </c>
      <c r="BR45">
        <v>1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142</v>
      </c>
      <c r="CA45">
        <v>95</v>
      </c>
      <c r="CF45">
        <v>0</v>
      </c>
      <c r="CG45">
        <v>0</v>
      </c>
      <c r="CM45">
        <v>0</v>
      </c>
      <c r="CN45" t="s">
        <v>3</v>
      </c>
      <c r="CO45">
        <v>0</v>
      </c>
      <c r="CP45">
        <f t="shared" si="29"/>
        <v>-596723.9</v>
      </c>
      <c r="CQ45">
        <f t="shared" si="30"/>
        <v>310.54299999999995</v>
      </c>
      <c r="CR45">
        <f t="shared" si="31"/>
        <v>0</v>
      </c>
      <c r="CS45">
        <f t="shared" si="32"/>
        <v>0</v>
      </c>
      <c r="CT45">
        <f t="shared" si="33"/>
        <v>0</v>
      </c>
      <c r="CU45">
        <f t="shared" si="34"/>
        <v>0</v>
      </c>
      <c r="CV45">
        <f t="shared" si="35"/>
        <v>0</v>
      </c>
      <c r="CW45">
        <f t="shared" si="36"/>
        <v>0</v>
      </c>
      <c r="CX45">
        <f t="shared" si="37"/>
        <v>0</v>
      </c>
      <c r="CY45">
        <f t="shared" si="53"/>
        <v>0</v>
      </c>
      <c r="CZ45">
        <f t="shared" si="54"/>
        <v>0</v>
      </c>
      <c r="DC45" t="s">
        <v>3</v>
      </c>
      <c r="DD45" t="s">
        <v>3</v>
      </c>
      <c r="DE45" t="s">
        <v>3</v>
      </c>
      <c r="DF45" t="s">
        <v>3</v>
      </c>
      <c r="DG45" t="s">
        <v>3</v>
      </c>
      <c r="DH45" t="s">
        <v>3</v>
      </c>
      <c r="DI45" t="s">
        <v>3</v>
      </c>
      <c r="DJ45" t="s">
        <v>3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1005</v>
      </c>
      <c r="DV45" t="s">
        <v>87</v>
      </c>
      <c r="DW45" t="s">
        <v>87</v>
      </c>
      <c r="DX45">
        <v>1</v>
      </c>
      <c r="EE45">
        <v>31230540</v>
      </c>
      <c r="EF45">
        <v>2</v>
      </c>
      <c r="EG45" t="s">
        <v>21</v>
      </c>
      <c r="EH45">
        <v>0</v>
      </c>
      <c r="EI45" t="s">
        <v>3</v>
      </c>
      <c r="EJ45">
        <v>1</v>
      </c>
      <c r="EK45">
        <v>27001</v>
      </c>
      <c r="EL45" t="s">
        <v>63</v>
      </c>
      <c r="EM45" t="s">
        <v>64</v>
      </c>
      <c r="EO45" t="s">
        <v>3</v>
      </c>
      <c r="EQ45">
        <v>0</v>
      </c>
      <c r="ER45">
        <v>70.099999999999994</v>
      </c>
      <c r="ES45">
        <v>70.099999999999994</v>
      </c>
      <c r="ET45">
        <v>0</v>
      </c>
      <c r="EU45">
        <v>0</v>
      </c>
      <c r="EV45">
        <v>0</v>
      </c>
      <c r="EW45">
        <v>0</v>
      </c>
      <c r="EX45">
        <v>0</v>
      </c>
      <c r="FQ45">
        <v>0</v>
      </c>
      <c r="FR45">
        <f t="shared" si="40"/>
        <v>0</v>
      </c>
      <c r="FS45">
        <v>0</v>
      </c>
      <c r="FV45" t="s">
        <v>24</v>
      </c>
      <c r="FW45" t="s">
        <v>25</v>
      </c>
      <c r="FX45">
        <v>142</v>
      </c>
      <c r="FY45">
        <v>95</v>
      </c>
      <c r="GA45" t="s">
        <v>89</v>
      </c>
      <c r="GD45">
        <v>0</v>
      </c>
      <c r="GF45">
        <v>-780747239</v>
      </c>
      <c r="GG45">
        <v>2</v>
      </c>
      <c r="GH45">
        <v>1</v>
      </c>
      <c r="GI45">
        <v>2</v>
      </c>
      <c r="GJ45">
        <v>0</v>
      </c>
      <c r="GK45">
        <f>ROUND(R45*(S12)/100,2)</f>
        <v>0</v>
      </c>
      <c r="GL45">
        <f t="shared" si="41"/>
        <v>0</v>
      </c>
      <c r="GM45">
        <f t="shared" si="42"/>
        <v>-596723.9</v>
      </c>
      <c r="GN45">
        <f t="shared" si="43"/>
        <v>-596723.9</v>
      </c>
      <c r="GO45">
        <f t="shared" si="44"/>
        <v>0</v>
      </c>
      <c r="GP45">
        <f t="shared" si="45"/>
        <v>0</v>
      </c>
      <c r="GR45">
        <v>0</v>
      </c>
      <c r="GS45">
        <v>4</v>
      </c>
      <c r="GT45">
        <v>0</v>
      </c>
      <c r="GU45" t="s">
        <v>3</v>
      </c>
      <c r="GV45">
        <f t="shared" si="46"/>
        <v>0</v>
      </c>
      <c r="GW45">
        <v>1</v>
      </c>
      <c r="GX45">
        <f t="shared" si="47"/>
        <v>0</v>
      </c>
      <c r="HA45">
        <v>0</v>
      </c>
      <c r="HB45">
        <v>0</v>
      </c>
      <c r="IK45">
        <v>0</v>
      </c>
    </row>
    <row r="46" spans="1:255" x14ac:dyDescent="0.2">
      <c r="A46" s="2">
        <v>18</v>
      </c>
      <c r="B46" s="2">
        <v>1</v>
      </c>
      <c r="C46" s="2">
        <v>52</v>
      </c>
      <c r="D46" s="2"/>
      <c r="E46" s="2" t="s">
        <v>90</v>
      </c>
      <c r="F46" s="2" t="s">
        <v>91</v>
      </c>
      <c r="G46" s="2" t="s">
        <v>92</v>
      </c>
      <c r="H46" s="2" t="s">
        <v>87</v>
      </c>
      <c r="I46" s="2">
        <f>I42*J46</f>
        <v>1921.55</v>
      </c>
      <c r="J46" s="2">
        <v>100</v>
      </c>
      <c r="K46" s="2"/>
      <c r="L46" s="2"/>
      <c r="M46" s="2"/>
      <c r="N46" s="2"/>
      <c r="O46" s="2">
        <f t="shared" si="14"/>
        <v>0</v>
      </c>
      <c r="P46" s="2">
        <f t="shared" si="15"/>
        <v>0</v>
      </c>
      <c r="Q46" s="2">
        <f t="shared" si="16"/>
        <v>0</v>
      </c>
      <c r="R46" s="2">
        <f t="shared" si="17"/>
        <v>0</v>
      </c>
      <c r="S46" s="2">
        <f t="shared" si="18"/>
        <v>0</v>
      </c>
      <c r="T46" s="2">
        <f t="shared" si="19"/>
        <v>0</v>
      </c>
      <c r="U46" s="2">
        <f t="shared" si="20"/>
        <v>0</v>
      </c>
      <c r="V46" s="2">
        <f t="shared" si="21"/>
        <v>0</v>
      </c>
      <c r="W46" s="2">
        <f t="shared" si="22"/>
        <v>0</v>
      </c>
      <c r="X46" s="2">
        <f t="shared" si="23"/>
        <v>0</v>
      </c>
      <c r="Y46" s="2">
        <f t="shared" si="24"/>
        <v>0</v>
      </c>
      <c r="Z46" s="2"/>
      <c r="AA46" s="2">
        <v>31230744</v>
      </c>
      <c r="AB46" s="2">
        <f t="shared" si="25"/>
        <v>0</v>
      </c>
      <c r="AC46" s="2">
        <f t="shared" si="26"/>
        <v>0</v>
      </c>
      <c r="AD46" s="2">
        <f t="shared" si="50"/>
        <v>0</v>
      </c>
      <c r="AE46" s="2">
        <f t="shared" si="51"/>
        <v>0</v>
      </c>
      <c r="AF46" s="2">
        <f t="shared" si="52"/>
        <v>0</v>
      </c>
      <c r="AG46" s="2">
        <f t="shared" si="27"/>
        <v>0</v>
      </c>
      <c r="AH46" s="2">
        <f t="shared" si="49"/>
        <v>0</v>
      </c>
      <c r="AI46" s="2">
        <f t="shared" si="48"/>
        <v>0</v>
      </c>
      <c r="AJ46" s="2">
        <f t="shared" si="28"/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1</v>
      </c>
      <c r="AW46" s="2">
        <v>1</v>
      </c>
      <c r="AX46" s="2"/>
      <c r="AY46" s="2"/>
      <c r="AZ46" s="2">
        <v>1</v>
      </c>
      <c r="BA46" s="2">
        <v>1</v>
      </c>
      <c r="BB46" s="2">
        <v>1</v>
      </c>
      <c r="BC46" s="2">
        <v>1</v>
      </c>
      <c r="BD46" s="2" t="s">
        <v>3</v>
      </c>
      <c r="BE46" s="2" t="s">
        <v>3</v>
      </c>
      <c r="BF46" s="2" t="s">
        <v>3</v>
      </c>
      <c r="BG46" s="2" t="s">
        <v>3</v>
      </c>
      <c r="BH46" s="2">
        <v>3</v>
      </c>
      <c r="BI46" s="2">
        <v>1</v>
      </c>
      <c r="BJ46" s="2" t="s">
        <v>3</v>
      </c>
      <c r="BK46" s="2"/>
      <c r="BL46" s="2"/>
      <c r="BM46" s="2">
        <v>1100</v>
      </c>
      <c r="BN46" s="2">
        <v>0</v>
      </c>
      <c r="BO46" s="2" t="s">
        <v>3</v>
      </c>
      <c r="BP46" s="2">
        <v>0</v>
      </c>
      <c r="BQ46" s="2">
        <v>8</v>
      </c>
      <c r="BR46" s="2">
        <v>0</v>
      </c>
      <c r="BS46" s="2">
        <v>1</v>
      </c>
      <c r="BT46" s="2">
        <v>1</v>
      </c>
      <c r="BU46" s="2">
        <v>1</v>
      </c>
      <c r="BV46" s="2">
        <v>1</v>
      </c>
      <c r="BW46" s="2">
        <v>1</v>
      </c>
      <c r="BX46" s="2">
        <v>1</v>
      </c>
      <c r="BY46" s="2" t="s">
        <v>3</v>
      </c>
      <c r="BZ46" s="2">
        <v>0</v>
      </c>
      <c r="CA46" s="2">
        <v>0</v>
      </c>
      <c r="CB46" s="2"/>
      <c r="CC46" s="2"/>
      <c r="CD46" s="2"/>
      <c r="CE46" s="2"/>
      <c r="CF46" s="2">
        <v>0</v>
      </c>
      <c r="CG46" s="2">
        <v>0</v>
      </c>
      <c r="CH46" s="2"/>
      <c r="CI46" s="2"/>
      <c r="CJ46" s="2"/>
      <c r="CK46" s="2"/>
      <c r="CL46" s="2"/>
      <c r="CM46" s="2">
        <v>0</v>
      </c>
      <c r="CN46" s="2" t="s">
        <v>3</v>
      </c>
      <c r="CO46" s="2">
        <v>0</v>
      </c>
      <c r="CP46" s="2">
        <f t="shared" si="29"/>
        <v>0</v>
      </c>
      <c r="CQ46" s="2">
        <f t="shared" si="30"/>
        <v>0</v>
      </c>
      <c r="CR46" s="2">
        <f t="shared" si="31"/>
        <v>0</v>
      </c>
      <c r="CS46" s="2">
        <f t="shared" si="32"/>
        <v>0</v>
      </c>
      <c r="CT46" s="2">
        <f t="shared" si="33"/>
        <v>0</v>
      </c>
      <c r="CU46" s="2">
        <f t="shared" si="34"/>
        <v>0</v>
      </c>
      <c r="CV46" s="2">
        <f t="shared" si="35"/>
        <v>0</v>
      </c>
      <c r="CW46" s="2">
        <f t="shared" si="36"/>
        <v>0</v>
      </c>
      <c r="CX46" s="2">
        <f t="shared" si="37"/>
        <v>0</v>
      </c>
      <c r="CY46" s="2">
        <f t="shared" si="53"/>
        <v>0</v>
      </c>
      <c r="CZ46" s="2">
        <f t="shared" si="54"/>
        <v>0</v>
      </c>
      <c r="DA46" s="2"/>
      <c r="DB46" s="2"/>
      <c r="DC46" s="2" t="s">
        <v>3</v>
      </c>
      <c r="DD46" s="2" t="s">
        <v>3</v>
      </c>
      <c r="DE46" s="2" t="s">
        <v>3</v>
      </c>
      <c r="DF46" s="2" t="s">
        <v>3</v>
      </c>
      <c r="DG46" s="2" t="s">
        <v>3</v>
      </c>
      <c r="DH46" s="2" t="s">
        <v>3</v>
      </c>
      <c r="DI46" s="2" t="s">
        <v>3</v>
      </c>
      <c r="DJ46" s="2" t="s">
        <v>3</v>
      </c>
      <c r="DK46" s="2" t="s">
        <v>3</v>
      </c>
      <c r="DL46" s="2" t="s">
        <v>3</v>
      </c>
      <c r="DM46" s="2" t="s">
        <v>3</v>
      </c>
      <c r="DN46" s="2">
        <v>0</v>
      </c>
      <c r="DO46" s="2">
        <v>0</v>
      </c>
      <c r="DP46" s="2">
        <v>1</v>
      </c>
      <c r="DQ46" s="2">
        <v>1</v>
      </c>
      <c r="DR46" s="2"/>
      <c r="DS46" s="2"/>
      <c r="DT46" s="2"/>
      <c r="DU46" s="2">
        <v>1005</v>
      </c>
      <c r="DV46" s="2" t="s">
        <v>87</v>
      </c>
      <c r="DW46" s="2" t="s">
        <v>87</v>
      </c>
      <c r="DX46" s="2">
        <v>1</v>
      </c>
      <c r="DY46" s="2"/>
      <c r="DZ46" s="2"/>
      <c r="EA46" s="2"/>
      <c r="EB46" s="2"/>
      <c r="EC46" s="2"/>
      <c r="ED46" s="2"/>
      <c r="EE46" s="2">
        <v>31230479</v>
      </c>
      <c r="EF46" s="2">
        <v>8</v>
      </c>
      <c r="EG46" s="2" t="s">
        <v>70</v>
      </c>
      <c r="EH46" s="2">
        <v>0</v>
      </c>
      <c r="EI46" s="2" t="s">
        <v>3</v>
      </c>
      <c r="EJ46" s="2">
        <v>1</v>
      </c>
      <c r="EK46" s="2">
        <v>1100</v>
      </c>
      <c r="EL46" s="2" t="s">
        <v>93</v>
      </c>
      <c r="EM46" s="2" t="s">
        <v>94</v>
      </c>
      <c r="EN46" s="2"/>
      <c r="EO46" s="2" t="s">
        <v>3</v>
      </c>
      <c r="EP46" s="2"/>
      <c r="EQ46" s="2">
        <v>0</v>
      </c>
      <c r="ER46" s="2">
        <v>0</v>
      </c>
      <c r="ES46" s="2">
        <v>0</v>
      </c>
      <c r="ET46" s="2">
        <v>0</v>
      </c>
      <c r="EU46" s="2">
        <v>0</v>
      </c>
      <c r="EV46" s="2">
        <v>0</v>
      </c>
      <c r="EW46" s="2">
        <v>0</v>
      </c>
      <c r="EX46" s="2">
        <v>0</v>
      </c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>
        <v>0</v>
      </c>
      <c r="FR46" s="2">
        <f t="shared" si="40"/>
        <v>0</v>
      </c>
      <c r="FS46" s="2">
        <v>0</v>
      </c>
      <c r="FT46" s="2"/>
      <c r="FU46" s="2"/>
      <c r="FV46" s="2"/>
      <c r="FW46" s="2"/>
      <c r="FX46" s="2">
        <v>0</v>
      </c>
      <c r="FY46" s="2">
        <v>0</v>
      </c>
      <c r="FZ46" s="2"/>
      <c r="GA46" s="2" t="s">
        <v>3</v>
      </c>
      <c r="GB46" s="2"/>
      <c r="GC46" s="2"/>
      <c r="GD46" s="2">
        <v>0</v>
      </c>
      <c r="GE46" s="2"/>
      <c r="GF46" s="2">
        <v>493110529</v>
      </c>
      <c r="GG46" s="2">
        <v>2</v>
      </c>
      <c r="GH46" s="2">
        <v>0</v>
      </c>
      <c r="GI46" s="2">
        <v>-2</v>
      </c>
      <c r="GJ46" s="2">
        <v>0</v>
      </c>
      <c r="GK46" s="2">
        <f>ROUND(R46*(R12)/100,2)</f>
        <v>0</v>
      </c>
      <c r="GL46" s="2">
        <f t="shared" si="41"/>
        <v>0</v>
      </c>
      <c r="GM46" s="2">
        <f t="shared" si="42"/>
        <v>0</v>
      </c>
      <c r="GN46" s="2">
        <f t="shared" si="43"/>
        <v>0</v>
      </c>
      <c r="GO46" s="2">
        <f t="shared" si="44"/>
        <v>0</v>
      </c>
      <c r="GP46" s="2">
        <f t="shared" si="45"/>
        <v>0</v>
      </c>
      <c r="GQ46" s="2"/>
      <c r="GR46" s="2">
        <v>0</v>
      </c>
      <c r="GS46" s="2">
        <v>3</v>
      </c>
      <c r="GT46" s="2">
        <v>0</v>
      </c>
      <c r="GU46" s="2" t="s">
        <v>3</v>
      </c>
      <c r="GV46" s="2">
        <f t="shared" si="46"/>
        <v>0</v>
      </c>
      <c r="GW46" s="2">
        <v>1</v>
      </c>
      <c r="GX46" s="2">
        <f t="shared" si="47"/>
        <v>0</v>
      </c>
      <c r="GY46" s="2"/>
      <c r="GZ46" s="2"/>
      <c r="HA46" s="2">
        <v>0</v>
      </c>
      <c r="HB46" s="2">
        <v>0</v>
      </c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>
        <v>0</v>
      </c>
      <c r="IL46" s="2"/>
      <c r="IM46" s="2"/>
      <c r="IN46" s="2"/>
      <c r="IO46" s="2"/>
      <c r="IP46" s="2"/>
      <c r="IQ46" s="2"/>
      <c r="IR46" s="2"/>
      <c r="IS46" s="2"/>
      <c r="IT46" s="2"/>
      <c r="IU46" s="2"/>
    </row>
    <row r="47" spans="1:255" x14ac:dyDescent="0.2">
      <c r="A47">
        <v>18</v>
      </c>
      <c r="B47">
        <v>1</v>
      </c>
      <c r="C47">
        <v>60</v>
      </c>
      <c r="E47" t="s">
        <v>90</v>
      </c>
      <c r="F47" t="s">
        <v>91</v>
      </c>
      <c r="G47" t="s">
        <v>92</v>
      </c>
      <c r="H47" t="s">
        <v>87</v>
      </c>
      <c r="I47">
        <f>I43*J47</f>
        <v>1921.55</v>
      </c>
      <c r="J47">
        <v>100</v>
      </c>
      <c r="O47">
        <f t="shared" si="14"/>
        <v>771716.39</v>
      </c>
      <c r="P47">
        <f t="shared" si="15"/>
        <v>771716.39</v>
      </c>
      <c r="Q47">
        <f t="shared" si="16"/>
        <v>0</v>
      </c>
      <c r="R47">
        <f t="shared" si="17"/>
        <v>0</v>
      </c>
      <c r="S47">
        <f t="shared" si="18"/>
        <v>0</v>
      </c>
      <c r="T47">
        <f t="shared" si="19"/>
        <v>0</v>
      </c>
      <c r="U47">
        <f t="shared" si="20"/>
        <v>0</v>
      </c>
      <c r="V47">
        <f t="shared" si="21"/>
        <v>0</v>
      </c>
      <c r="W47">
        <f t="shared" si="22"/>
        <v>0</v>
      </c>
      <c r="X47">
        <f t="shared" si="23"/>
        <v>0</v>
      </c>
      <c r="Y47">
        <f t="shared" si="24"/>
        <v>0</v>
      </c>
      <c r="AA47">
        <v>31230745</v>
      </c>
      <c r="AB47">
        <f t="shared" si="25"/>
        <v>57.62</v>
      </c>
      <c r="AC47">
        <f t="shared" si="26"/>
        <v>57.62</v>
      </c>
      <c r="AD47">
        <f t="shared" si="50"/>
        <v>0</v>
      </c>
      <c r="AE47">
        <f t="shared" si="51"/>
        <v>0</v>
      </c>
      <c r="AF47">
        <f t="shared" si="52"/>
        <v>0</v>
      </c>
      <c r="AG47">
        <f t="shared" si="27"/>
        <v>0</v>
      </c>
      <c r="AH47">
        <f t="shared" si="49"/>
        <v>0</v>
      </c>
      <c r="AI47">
        <f t="shared" si="48"/>
        <v>0</v>
      </c>
      <c r="AJ47">
        <f t="shared" si="28"/>
        <v>0</v>
      </c>
      <c r="AK47">
        <v>57.620000000000005</v>
      </c>
      <c r="AL47">
        <v>57.620000000000005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1</v>
      </c>
      <c r="AW47">
        <v>1</v>
      </c>
      <c r="AZ47">
        <v>1</v>
      </c>
      <c r="BA47">
        <v>1</v>
      </c>
      <c r="BB47">
        <v>1</v>
      </c>
      <c r="BC47">
        <v>6.97</v>
      </c>
      <c r="BD47" t="s">
        <v>3</v>
      </c>
      <c r="BE47" t="s">
        <v>3</v>
      </c>
      <c r="BF47" t="s">
        <v>3</v>
      </c>
      <c r="BG47" t="s">
        <v>3</v>
      </c>
      <c r="BH47">
        <v>3</v>
      </c>
      <c r="BI47">
        <v>1</v>
      </c>
      <c r="BJ47" t="s">
        <v>3</v>
      </c>
      <c r="BM47">
        <v>1100</v>
      </c>
      <c r="BN47">
        <v>0</v>
      </c>
      <c r="BO47" t="s">
        <v>3</v>
      </c>
      <c r="BP47">
        <v>0</v>
      </c>
      <c r="BQ47">
        <v>8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0</v>
      </c>
      <c r="CA47">
        <v>0</v>
      </c>
      <c r="CF47">
        <v>0</v>
      </c>
      <c r="CG47">
        <v>0</v>
      </c>
      <c r="CM47">
        <v>0</v>
      </c>
      <c r="CN47" t="s">
        <v>3</v>
      </c>
      <c r="CO47">
        <v>0</v>
      </c>
      <c r="CP47">
        <f t="shared" si="29"/>
        <v>771716.39</v>
      </c>
      <c r="CQ47">
        <f t="shared" si="30"/>
        <v>401.61139999999995</v>
      </c>
      <c r="CR47">
        <f t="shared" si="31"/>
        <v>0</v>
      </c>
      <c r="CS47">
        <f t="shared" si="32"/>
        <v>0</v>
      </c>
      <c r="CT47">
        <f t="shared" si="33"/>
        <v>0</v>
      </c>
      <c r="CU47">
        <f t="shared" si="34"/>
        <v>0</v>
      </c>
      <c r="CV47">
        <f t="shared" si="35"/>
        <v>0</v>
      </c>
      <c r="CW47">
        <f t="shared" si="36"/>
        <v>0</v>
      </c>
      <c r="CX47">
        <f t="shared" si="37"/>
        <v>0</v>
      </c>
      <c r="CY47">
        <f t="shared" si="53"/>
        <v>0</v>
      </c>
      <c r="CZ47">
        <f t="shared" si="54"/>
        <v>0</v>
      </c>
      <c r="DC47" t="s">
        <v>3</v>
      </c>
      <c r="DD47" t="s">
        <v>3</v>
      </c>
      <c r="DE47" t="s">
        <v>3</v>
      </c>
      <c r="DF47" t="s">
        <v>3</v>
      </c>
      <c r="DG47" t="s">
        <v>3</v>
      </c>
      <c r="DH47" t="s">
        <v>3</v>
      </c>
      <c r="DI47" t="s">
        <v>3</v>
      </c>
      <c r="DJ47" t="s">
        <v>3</v>
      </c>
      <c r="DK47" t="s">
        <v>3</v>
      </c>
      <c r="DL47" t="s">
        <v>3</v>
      </c>
      <c r="DM47" t="s">
        <v>3</v>
      </c>
      <c r="DN47">
        <v>0</v>
      </c>
      <c r="DO47">
        <v>0</v>
      </c>
      <c r="DP47">
        <v>1</v>
      </c>
      <c r="DQ47">
        <v>1</v>
      </c>
      <c r="DU47">
        <v>1005</v>
      </c>
      <c r="DV47" t="s">
        <v>87</v>
      </c>
      <c r="DW47" t="s">
        <v>87</v>
      </c>
      <c r="DX47">
        <v>1</v>
      </c>
      <c r="EE47">
        <v>31230479</v>
      </c>
      <c r="EF47">
        <v>8</v>
      </c>
      <c r="EG47" t="s">
        <v>70</v>
      </c>
      <c r="EH47">
        <v>0</v>
      </c>
      <c r="EI47" t="s">
        <v>3</v>
      </c>
      <c r="EJ47">
        <v>1</v>
      </c>
      <c r="EK47">
        <v>1100</v>
      </c>
      <c r="EL47" t="s">
        <v>93</v>
      </c>
      <c r="EM47" t="s">
        <v>94</v>
      </c>
      <c r="EO47" t="s">
        <v>3</v>
      </c>
      <c r="EQ47">
        <v>0</v>
      </c>
      <c r="ER47">
        <v>57.620000000000005</v>
      </c>
      <c r="ES47">
        <v>57.620000000000005</v>
      </c>
      <c r="ET47">
        <v>0</v>
      </c>
      <c r="EU47">
        <v>0</v>
      </c>
      <c r="EV47">
        <v>0</v>
      </c>
      <c r="EW47">
        <v>0</v>
      </c>
      <c r="EX47">
        <v>0</v>
      </c>
      <c r="EZ47">
        <v>5</v>
      </c>
      <c r="FC47">
        <v>0</v>
      </c>
      <c r="FD47">
        <v>18</v>
      </c>
      <c r="FF47">
        <v>382.2</v>
      </c>
      <c r="FQ47">
        <v>0</v>
      </c>
      <c r="FR47">
        <f t="shared" si="40"/>
        <v>0</v>
      </c>
      <c r="FS47">
        <v>0</v>
      </c>
      <c r="FX47">
        <v>0</v>
      </c>
      <c r="FY47">
        <v>0</v>
      </c>
      <c r="GA47" t="s">
        <v>95</v>
      </c>
      <c r="GD47">
        <v>0</v>
      </c>
      <c r="GF47">
        <v>493110529</v>
      </c>
      <c r="GG47">
        <v>2</v>
      </c>
      <c r="GH47">
        <v>3</v>
      </c>
      <c r="GI47">
        <v>3</v>
      </c>
      <c r="GJ47">
        <v>0</v>
      </c>
      <c r="GK47">
        <f>ROUND(R47*(S12)/100,2)</f>
        <v>0</v>
      </c>
      <c r="GL47">
        <f t="shared" si="41"/>
        <v>0</v>
      </c>
      <c r="GM47">
        <f t="shared" si="42"/>
        <v>771716.39</v>
      </c>
      <c r="GN47">
        <f t="shared" si="43"/>
        <v>771716.39</v>
      </c>
      <c r="GO47">
        <f t="shared" si="44"/>
        <v>0</v>
      </c>
      <c r="GP47">
        <f t="shared" si="45"/>
        <v>0</v>
      </c>
      <c r="GR47">
        <v>1</v>
      </c>
      <c r="GS47">
        <v>1</v>
      </c>
      <c r="GT47">
        <v>0</v>
      </c>
      <c r="GU47" t="s">
        <v>3</v>
      </c>
      <c r="GV47">
        <f t="shared" si="46"/>
        <v>0</v>
      </c>
      <c r="GW47">
        <v>1</v>
      </c>
      <c r="GX47">
        <f t="shared" si="47"/>
        <v>0</v>
      </c>
      <c r="HA47">
        <v>0</v>
      </c>
      <c r="HB47">
        <v>0</v>
      </c>
      <c r="IK47">
        <v>0</v>
      </c>
    </row>
    <row r="48" spans="1:255" x14ac:dyDescent="0.2">
      <c r="A48" s="2">
        <v>17</v>
      </c>
      <c r="B48" s="2">
        <v>1</v>
      </c>
      <c r="C48" s="2">
        <f>ROW(SmtRes!A69)</f>
        <v>69</v>
      </c>
      <c r="D48" s="2">
        <f>ROW(EtalonRes!A67)</f>
        <v>67</v>
      </c>
      <c r="E48" s="2" t="s">
        <v>96</v>
      </c>
      <c r="F48" s="2" t="s">
        <v>97</v>
      </c>
      <c r="G48" s="2" t="s">
        <v>98</v>
      </c>
      <c r="H48" s="2" t="s">
        <v>99</v>
      </c>
      <c r="I48" s="2">
        <f>ROUND((1314)/100,9)</f>
        <v>13.14</v>
      </c>
      <c r="J48" s="2">
        <v>0</v>
      </c>
      <c r="K48" s="2"/>
      <c r="L48" s="2"/>
      <c r="M48" s="2"/>
      <c r="N48" s="2"/>
      <c r="O48" s="2">
        <f t="shared" si="14"/>
        <v>42413.42</v>
      </c>
      <c r="P48" s="2">
        <f t="shared" si="15"/>
        <v>32909.519999999997</v>
      </c>
      <c r="Q48" s="2">
        <f t="shared" si="16"/>
        <v>1046.47</v>
      </c>
      <c r="R48" s="2">
        <f t="shared" si="17"/>
        <v>120.63</v>
      </c>
      <c r="S48" s="2">
        <f t="shared" si="18"/>
        <v>8457.43</v>
      </c>
      <c r="T48" s="2">
        <f t="shared" si="19"/>
        <v>0</v>
      </c>
      <c r="U48" s="2">
        <f t="shared" si="20"/>
        <v>999.69119999999998</v>
      </c>
      <c r="V48" s="2">
        <f t="shared" si="21"/>
        <v>8.9352000000000018</v>
      </c>
      <c r="W48" s="2">
        <f t="shared" si="22"/>
        <v>0</v>
      </c>
      <c r="X48" s="2">
        <f t="shared" si="23"/>
        <v>12180.85</v>
      </c>
      <c r="Y48" s="2">
        <f t="shared" si="24"/>
        <v>8149.16</v>
      </c>
      <c r="Z48" s="2"/>
      <c r="AA48" s="2">
        <v>31230744</v>
      </c>
      <c r="AB48" s="2">
        <f t="shared" si="25"/>
        <v>3227.81</v>
      </c>
      <c r="AC48" s="2">
        <f t="shared" si="26"/>
        <v>2504.5300000000002</v>
      </c>
      <c r="AD48" s="2">
        <f t="shared" si="50"/>
        <v>79.64</v>
      </c>
      <c r="AE48" s="2">
        <f t="shared" si="51"/>
        <v>9.18</v>
      </c>
      <c r="AF48" s="2">
        <f t="shared" si="52"/>
        <v>643.64</v>
      </c>
      <c r="AG48" s="2">
        <f t="shared" si="27"/>
        <v>0</v>
      </c>
      <c r="AH48" s="2">
        <f t="shared" si="49"/>
        <v>76.08</v>
      </c>
      <c r="AI48" s="2">
        <f t="shared" si="48"/>
        <v>0.68</v>
      </c>
      <c r="AJ48" s="2">
        <f t="shared" si="28"/>
        <v>0</v>
      </c>
      <c r="AK48" s="2">
        <v>3227.81</v>
      </c>
      <c r="AL48" s="2">
        <v>2504.5300000000002</v>
      </c>
      <c r="AM48" s="2">
        <v>79.64</v>
      </c>
      <c r="AN48" s="2">
        <v>9.18</v>
      </c>
      <c r="AO48" s="2">
        <v>643.64</v>
      </c>
      <c r="AP48" s="2">
        <v>0</v>
      </c>
      <c r="AQ48" s="2">
        <v>76.08</v>
      </c>
      <c r="AR48" s="2">
        <v>0.68</v>
      </c>
      <c r="AS48" s="2">
        <v>0</v>
      </c>
      <c r="AT48" s="2">
        <v>142</v>
      </c>
      <c r="AU48" s="2">
        <v>95</v>
      </c>
      <c r="AV48" s="2">
        <v>1</v>
      </c>
      <c r="AW48" s="2">
        <v>1</v>
      </c>
      <c r="AX48" s="2"/>
      <c r="AY48" s="2"/>
      <c r="AZ48" s="2">
        <v>1</v>
      </c>
      <c r="BA48" s="2">
        <v>1</v>
      </c>
      <c r="BB48" s="2">
        <v>1</v>
      </c>
      <c r="BC48" s="2">
        <v>1</v>
      </c>
      <c r="BD48" s="2" t="s">
        <v>3</v>
      </c>
      <c r="BE48" s="2" t="s">
        <v>3</v>
      </c>
      <c r="BF48" s="2" t="s">
        <v>3</v>
      </c>
      <c r="BG48" s="2" t="s">
        <v>3</v>
      </c>
      <c r="BH48" s="2">
        <v>0</v>
      </c>
      <c r="BI48" s="2">
        <v>1</v>
      </c>
      <c r="BJ48" s="2" t="s">
        <v>100</v>
      </c>
      <c r="BK48" s="2"/>
      <c r="BL48" s="2"/>
      <c r="BM48" s="2">
        <v>27001</v>
      </c>
      <c r="BN48" s="2">
        <v>0</v>
      </c>
      <c r="BO48" s="2" t="s">
        <v>3</v>
      </c>
      <c r="BP48" s="2">
        <v>0</v>
      </c>
      <c r="BQ48" s="2">
        <v>2</v>
      </c>
      <c r="BR48" s="2">
        <v>0</v>
      </c>
      <c r="BS48" s="2">
        <v>1</v>
      </c>
      <c r="BT48" s="2">
        <v>1</v>
      </c>
      <c r="BU48" s="2">
        <v>1</v>
      </c>
      <c r="BV48" s="2">
        <v>1</v>
      </c>
      <c r="BW48" s="2">
        <v>1</v>
      </c>
      <c r="BX48" s="2">
        <v>1</v>
      </c>
      <c r="BY48" s="2" t="s">
        <v>3</v>
      </c>
      <c r="BZ48" s="2">
        <v>142</v>
      </c>
      <c r="CA48" s="2">
        <v>95</v>
      </c>
      <c r="CB48" s="2"/>
      <c r="CC48" s="2"/>
      <c r="CD48" s="2"/>
      <c r="CE48" s="2"/>
      <c r="CF48" s="2">
        <v>0</v>
      </c>
      <c r="CG48" s="2">
        <v>0</v>
      </c>
      <c r="CH48" s="2"/>
      <c r="CI48" s="2"/>
      <c r="CJ48" s="2"/>
      <c r="CK48" s="2"/>
      <c r="CL48" s="2"/>
      <c r="CM48" s="2">
        <v>0</v>
      </c>
      <c r="CN48" s="2" t="s">
        <v>3</v>
      </c>
      <c r="CO48" s="2">
        <v>0</v>
      </c>
      <c r="CP48" s="2">
        <f t="shared" si="29"/>
        <v>42413.42</v>
      </c>
      <c r="CQ48" s="2">
        <f t="shared" si="30"/>
        <v>2504.5300000000002</v>
      </c>
      <c r="CR48" s="2">
        <f t="shared" si="31"/>
        <v>79.64</v>
      </c>
      <c r="CS48" s="2">
        <f t="shared" si="32"/>
        <v>9.18</v>
      </c>
      <c r="CT48" s="2">
        <f t="shared" si="33"/>
        <v>643.64</v>
      </c>
      <c r="CU48" s="2">
        <f t="shared" si="34"/>
        <v>0</v>
      </c>
      <c r="CV48" s="2">
        <f t="shared" si="35"/>
        <v>76.08</v>
      </c>
      <c r="CW48" s="2">
        <f t="shared" si="36"/>
        <v>0.68</v>
      </c>
      <c r="CX48" s="2">
        <f t="shared" si="37"/>
        <v>0</v>
      </c>
      <c r="CY48" s="2">
        <f t="shared" si="53"/>
        <v>12180.8452</v>
      </c>
      <c r="CZ48" s="2">
        <f t="shared" si="54"/>
        <v>8149.1569999999992</v>
      </c>
      <c r="DA48" s="2"/>
      <c r="DB48" s="2"/>
      <c r="DC48" s="2" t="s">
        <v>3</v>
      </c>
      <c r="DD48" s="2" t="s">
        <v>3</v>
      </c>
      <c r="DE48" s="2" t="s">
        <v>3</v>
      </c>
      <c r="DF48" s="2" t="s">
        <v>3</v>
      </c>
      <c r="DG48" s="2" t="s">
        <v>3</v>
      </c>
      <c r="DH48" s="2" t="s">
        <v>3</v>
      </c>
      <c r="DI48" s="2" t="s">
        <v>3</v>
      </c>
      <c r="DJ48" s="2" t="s">
        <v>3</v>
      </c>
      <c r="DK48" s="2" t="s">
        <v>3</v>
      </c>
      <c r="DL48" s="2" t="s">
        <v>3</v>
      </c>
      <c r="DM48" s="2" t="s">
        <v>3</v>
      </c>
      <c r="DN48" s="2">
        <v>0</v>
      </c>
      <c r="DO48" s="2">
        <v>0</v>
      </c>
      <c r="DP48" s="2">
        <v>1</v>
      </c>
      <c r="DQ48" s="2">
        <v>1</v>
      </c>
      <c r="DR48" s="2"/>
      <c r="DS48" s="2"/>
      <c r="DT48" s="2"/>
      <c r="DU48" s="2">
        <v>1013</v>
      </c>
      <c r="DV48" s="2" t="s">
        <v>99</v>
      </c>
      <c r="DW48" s="2" t="s">
        <v>99</v>
      </c>
      <c r="DX48" s="2">
        <v>1</v>
      </c>
      <c r="DY48" s="2"/>
      <c r="DZ48" s="2"/>
      <c r="EA48" s="2"/>
      <c r="EB48" s="2"/>
      <c r="EC48" s="2"/>
      <c r="ED48" s="2"/>
      <c r="EE48" s="2">
        <v>31230540</v>
      </c>
      <c r="EF48" s="2">
        <v>2</v>
      </c>
      <c r="EG48" s="2" t="s">
        <v>21</v>
      </c>
      <c r="EH48" s="2">
        <v>0</v>
      </c>
      <c r="EI48" s="2" t="s">
        <v>3</v>
      </c>
      <c r="EJ48" s="2">
        <v>1</v>
      </c>
      <c r="EK48" s="2">
        <v>27001</v>
      </c>
      <c r="EL48" s="2" t="s">
        <v>63</v>
      </c>
      <c r="EM48" s="2" t="s">
        <v>64</v>
      </c>
      <c r="EN48" s="2"/>
      <c r="EO48" s="2" t="s">
        <v>101</v>
      </c>
      <c r="EP48" s="2"/>
      <c r="EQ48" s="2">
        <v>131584</v>
      </c>
      <c r="ER48" s="2">
        <v>3227.81</v>
      </c>
      <c r="ES48" s="2">
        <v>2504.5300000000002</v>
      </c>
      <c r="ET48" s="2">
        <v>79.64</v>
      </c>
      <c r="EU48" s="2">
        <v>9.18</v>
      </c>
      <c r="EV48" s="2">
        <v>643.64</v>
      </c>
      <c r="EW48" s="2">
        <v>76.08</v>
      </c>
      <c r="EX48" s="2">
        <v>0.68</v>
      </c>
      <c r="EY48" s="2">
        <v>0</v>
      </c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>
        <v>0</v>
      </c>
      <c r="FR48" s="2">
        <f t="shared" si="40"/>
        <v>0</v>
      </c>
      <c r="FS48" s="2">
        <v>0</v>
      </c>
      <c r="FT48" s="2"/>
      <c r="FU48" s="2"/>
      <c r="FV48" s="2"/>
      <c r="FW48" s="2"/>
      <c r="FX48" s="2">
        <v>142</v>
      </c>
      <c r="FY48" s="2">
        <v>95</v>
      </c>
      <c r="FZ48" s="2"/>
      <c r="GA48" s="2" t="s">
        <v>3</v>
      </c>
      <c r="GB48" s="2"/>
      <c r="GC48" s="2"/>
      <c r="GD48" s="2">
        <v>0</v>
      </c>
      <c r="GE48" s="2"/>
      <c r="GF48" s="2">
        <v>1640170699</v>
      </c>
      <c r="GG48" s="2">
        <v>2</v>
      </c>
      <c r="GH48" s="2">
        <v>1</v>
      </c>
      <c r="GI48" s="2">
        <v>-2</v>
      </c>
      <c r="GJ48" s="2">
        <v>0</v>
      </c>
      <c r="GK48" s="2">
        <f>ROUND(R48*(R12)/100,2)</f>
        <v>0</v>
      </c>
      <c r="GL48" s="2">
        <f t="shared" si="41"/>
        <v>0</v>
      </c>
      <c r="GM48" s="2">
        <f t="shared" si="42"/>
        <v>62743.43</v>
      </c>
      <c r="GN48" s="2">
        <f t="shared" si="43"/>
        <v>62743.43</v>
      </c>
      <c r="GO48" s="2">
        <f t="shared" si="44"/>
        <v>0</v>
      </c>
      <c r="GP48" s="2">
        <f t="shared" si="45"/>
        <v>0</v>
      </c>
      <c r="GQ48" s="2"/>
      <c r="GR48" s="2">
        <v>0</v>
      </c>
      <c r="GS48" s="2">
        <v>3</v>
      </c>
      <c r="GT48" s="2">
        <v>0</v>
      </c>
      <c r="GU48" s="2" t="s">
        <v>3</v>
      </c>
      <c r="GV48" s="2">
        <f t="shared" si="46"/>
        <v>0</v>
      </c>
      <c r="GW48" s="2">
        <v>1</v>
      </c>
      <c r="GX48" s="2">
        <f t="shared" si="47"/>
        <v>0</v>
      </c>
      <c r="GY48" s="2"/>
      <c r="GZ48" s="2"/>
      <c r="HA48" s="2">
        <v>0</v>
      </c>
      <c r="HB48" s="2">
        <v>0</v>
      </c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>
        <v>0</v>
      </c>
      <c r="IL48" s="2"/>
      <c r="IM48" s="2"/>
      <c r="IN48" s="2"/>
      <c r="IO48" s="2"/>
      <c r="IP48" s="2"/>
      <c r="IQ48" s="2"/>
      <c r="IR48" s="2"/>
      <c r="IS48" s="2"/>
      <c r="IT48" s="2"/>
      <c r="IU48" s="2"/>
    </row>
    <row r="49" spans="1:255" x14ac:dyDescent="0.2">
      <c r="A49">
        <v>17</v>
      </c>
      <c r="B49">
        <v>1</v>
      </c>
      <c r="C49">
        <f>ROW(SmtRes!A78)</f>
        <v>78</v>
      </c>
      <c r="D49">
        <f>ROW(EtalonRes!A76)</f>
        <v>76</v>
      </c>
      <c r="E49" t="s">
        <v>96</v>
      </c>
      <c r="F49" t="s">
        <v>97</v>
      </c>
      <c r="G49" t="s">
        <v>98</v>
      </c>
      <c r="H49" t="s">
        <v>99</v>
      </c>
      <c r="I49">
        <f>ROUND((1314)/100,9)</f>
        <v>13.14</v>
      </c>
      <c r="J49">
        <v>0</v>
      </c>
      <c r="O49">
        <f t="shared" si="14"/>
        <v>412273.18</v>
      </c>
      <c r="P49">
        <f t="shared" si="15"/>
        <v>195482.57</v>
      </c>
      <c r="Q49">
        <f t="shared" si="16"/>
        <v>7722.95</v>
      </c>
      <c r="R49">
        <f t="shared" si="17"/>
        <v>2981.85</v>
      </c>
      <c r="S49">
        <f t="shared" si="18"/>
        <v>209067.66</v>
      </c>
      <c r="T49">
        <f t="shared" si="19"/>
        <v>0</v>
      </c>
      <c r="U49">
        <f t="shared" si="20"/>
        <v>999.69119999999998</v>
      </c>
      <c r="V49">
        <f t="shared" si="21"/>
        <v>8.9352000000000018</v>
      </c>
      <c r="W49">
        <f t="shared" si="22"/>
        <v>0</v>
      </c>
      <c r="X49">
        <f t="shared" si="23"/>
        <v>256579.91</v>
      </c>
      <c r="Y49">
        <f t="shared" si="24"/>
        <v>161157.63</v>
      </c>
      <c r="AA49">
        <v>31230745</v>
      </c>
      <c r="AB49">
        <f t="shared" si="25"/>
        <v>3227.81</v>
      </c>
      <c r="AC49">
        <f t="shared" si="26"/>
        <v>2504.5300000000002</v>
      </c>
      <c r="AD49">
        <f t="shared" si="50"/>
        <v>79.64</v>
      </c>
      <c r="AE49">
        <f t="shared" si="51"/>
        <v>9.18</v>
      </c>
      <c r="AF49">
        <f t="shared" si="52"/>
        <v>643.64</v>
      </c>
      <c r="AG49">
        <f t="shared" si="27"/>
        <v>0</v>
      </c>
      <c r="AH49">
        <f t="shared" si="49"/>
        <v>76.08</v>
      </c>
      <c r="AI49">
        <f t="shared" si="48"/>
        <v>0.68</v>
      </c>
      <c r="AJ49">
        <f t="shared" si="28"/>
        <v>0</v>
      </c>
      <c r="AK49">
        <v>3227.81</v>
      </c>
      <c r="AL49">
        <v>2504.5300000000002</v>
      </c>
      <c r="AM49">
        <v>79.64</v>
      </c>
      <c r="AN49">
        <v>9.18</v>
      </c>
      <c r="AO49">
        <v>643.64</v>
      </c>
      <c r="AP49">
        <v>0</v>
      </c>
      <c r="AQ49">
        <v>76.08</v>
      </c>
      <c r="AR49">
        <v>0.68</v>
      </c>
      <c r="AS49">
        <v>0</v>
      </c>
      <c r="AT49">
        <v>121</v>
      </c>
      <c r="AU49">
        <v>76</v>
      </c>
      <c r="AV49">
        <v>1</v>
      </c>
      <c r="AW49">
        <v>1</v>
      </c>
      <c r="AZ49">
        <v>1</v>
      </c>
      <c r="BA49">
        <v>24.72</v>
      </c>
      <c r="BB49">
        <v>7.38</v>
      </c>
      <c r="BC49">
        <v>5.94</v>
      </c>
      <c r="BD49" t="s">
        <v>3</v>
      </c>
      <c r="BE49" t="s">
        <v>3</v>
      </c>
      <c r="BF49" t="s">
        <v>3</v>
      </c>
      <c r="BG49" t="s">
        <v>3</v>
      </c>
      <c r="BH49">
        <v>0</v>
      </c>
      <c r="BI49">
        <v>1</v>
      </c>
      <c r="BJ49" t="s">
        <v>100</v>
      </c>
      <c r="BM49">
        <v>27001</v>
      </c>
      <c r="BN49">
        <v>0</v>
      </c>
      <c r="BO49" t="s">
        <v>97</v>
      </c>
      <c r="BP49">
        <v>1</v>
      </c>
      <c r="BQ49">
        <v>2</v>
      </c>
      <c r="BR49">
        <v>0</v>
      </c>
      <c r="BS49">
        <v>24.72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3</v>
      </c>
      <c r="BZ49">
        <v>142</v>
      </c>
      <c r="CA49">
        <v>95</v>
      </c>
      <c r="CF49">
        <v>0</v>
      </c>
      <c r="CG49">
        <v>0</v>
      </c>
      <c r="CM49">
        <v>0</v>
      </c>
      <c r="CN49" t="s">
        <v>3</v>
      </c>
      <c r="CO49">
        <v>0</v>
      </c>
      <c r="CP49">
        <f t="shared" si="29"/>
        <v>412273.18000000005</v>
      </c>
      <c r="CQ49">
        <f t="shared" si="30"/>
        <v>14876.908200000002</v>
      </c>
      <c r="CR49">
        <f t="shared" si="31"/>
        <v>587.7432</v>
      </c>
      <c r="CS49">
        <f t="shared" si="32"/>
        <v>226.92959999999999</v>
      </c>
      <c r="CT49">
        <f t="shared" si="33"/>
        <v>15910.780799999999</v>
      </c>
      <c r="CU49">
        <f t="shared" si="34"/>
        <v>0</v>
      </c>
      <c r="CV49">
        <f t="shared" si="35"/>
        <v>76.08</v>
      </c>
      <c r="CW49">
        <f t="shared" si="36"/>
        <v>0.68</v>
      </c>
      <c r="CX49">
        <f t="shared" si="37"/>
        <v>0</v>
      </c>
      <c r="CY49">
        <f t="shared" si="53"/>
        <v>256579.90710000001</v>
      </c>
      <c r="CZ49">
        <f t="shared" si="54"/>
        <v>161157.62760000001</v>
      </c>
      <c r="DC49" t="s">
        <v>3</v>
      </c>
      <c r="DD49" t="s">
        <v>3</v>
      </c>
      <c r="DE49" t="s">
        <v>3</v>
      </c>
      <c r="DF49" t="s">
        <v>3</v>
      </c>
      <c r="DG49" t="s">
        <v>3</v>
      </c>
      <c r="DH49" t="s">
        <v>3</v>
      </c>
      <c r="DI49" t="s">
        <v>3</v>
      </c>
      <c r="DJ49" t="s">
        <v>3</v>
      </c>
      <c r="DK49" t="s">
        <v>3</v>
      </c>
      <c r="DL49" t="s">
        <v>3</v>
      </c>
      <c r="DM49" t="s">
        <v>3</v>
      </c>
      <c r="DN49">
        <v>0</v>
      </c>
      <c r="DO49">
        <v>0</v>
      </c>
      <c r="DP49">
        <v>1</v>
      </c>
      <c r="DQ49">
        <v>1</v>
      </c>
      <c r="DU49">
        <v>1013</v>
      </c>
      <c r="DV49" t="s">
        <v>99</v>
      </c>
      <c r="DW49" t="s">
        <v>99</v>
      </c>
      <c r="DX49">
        <v>1</v>
      </c>
      <c r="EE49">
        <v>31230540</v>
      </c>
      <c r="EF49">
        <v>2</v>
      </c>
      <c r="EG49" t="s">
        <v>21</v>
      </c>
      <c r="EH49">
        <v>0</v>
      </c>
      <c r="EI49" t="s">
        <v>3</v>
      </c>
      <c r="EJ49">
        <v>1</v>
      </c>
      <c r="EK49">
        <v>27001</v>
      </c>
      <c r="EL49" t="s">
        <v>63</v>
      </c>
      <c r="EM49" t="s">
        <v>64</v>
      </c>
      <c r="EO49" t="s">
        <v>101</v>
      </c>
      <c r="EQ49">
        <v>131584</v>
      </c>
      <c r="ER49">
        <v>3227.81</v>
      </c>
      <c r="ES49">
        <v>2504.5300000000002</v>
      </c>
      <c r="ET49">
        <v>79.64</v>
      </c>
      <c r="EU49">
        <v>9.18</v>
      </c>
      <c r="EV49">
        <v>643.64</v>
      </c>
      <c r="EW49">
        <v>76.08</v>
      </c>
      <c r="EX49">
        <v>0.68</v>
      </c>
      <c r="EY49">
        <v>0</v>
      </c>
      <c r="FQ49">
        <v>0</v>
      </c>
      <c r="FR49">
        <f t="shared" si="40"/>
        <v>0</v>
      </c>
      <c r="FS49">
        <v>0</v>
      </c>
      <c r="FV49" t="s">
        <v>24</v>
      </c>
      <c r="FW49" t="s">
        <v>25</v>
      </c>
      <c r="FX49">
        <v>142</v>
      </c>
      <c r="FY49">
        <v>95</v>
      </c>
      <c r="GA49" t="s">
        <v>3</v>
      </c>
      <c r="GD49">
        <v>0</v>
      </c>
      <c r="GF49">
        <v>1640170699</v>
      </c>
      <c r="GG49">
        <v>2</v>
      </c>
      <c r="GH49">
        <v>1</v>
      </c>
      <c r="GI49">
        <v>2</v>
      </c>
      <c r="GJ49">
        <v>0</v>
      </c>
      <c r="GK49">
        <f>ROUND(R49*(S12)/100,2)</f>
        <v>0</v>
      </c>
      <c r="GL49">
        <f t="shared" si="41"/>
        <v>0</v>
      </c>
      <c r="GM49">
        <f t="shared" si="42"/>
        <v>830010.72</v>
      </c>
      <c r="GN49">
        <f t="shared" si="43"/>
        <v>830010.72</v>
      </c>
      <c r="GO49">
        <f t="shared" si="44"/>
        <v>0</v>
      </c>
      <c r="GP49">
        <f t="shared" si="45"/>
        <v>0</v>
      </c>
      <c r="GR49">
        <v>0</v>
      </c>
      <c r="GS49">
        <v>0</v>
      </c>
      <c r="GT49">
        <v>0</v>
      </c>
      <c r="GU49" t="s">
        <v>3</v>
      </c>
      <c r="GV49">
        <f t="shared" si="46"/>
        <v>0</v>
      </c>
      <c r="GW49">
        <v>1</v>
      </c>
      <c r="GX49">
        <f t="shared" si="47"/>
        <v>0</v>
      </c>
      <c r="HA49">
        <v>0</v>
      </c>
      <c r="HB49">
        <v>0</v>
      </c>
      <c r="IK49">
        <v>0</v>
      </c>
    </row>
    <row r="50" spans="1:255" x14ac:dyDescent="0.2">
      <c r="A50" s="2">
        <v>18</v>
      </c>
      <c r="B50" s="2">
        <v>1</v>
      </c>
      <c r="C50" s="2">
        <v>69</v>
      </c>
      <c r="D50" s="2"/>
      <c r="E50" s="2" t="s">
        <v>102</v>
      </c>
      <c r="F50" s="2" t="s">
        <v>103</v>
      </c>
      <c r="G50" s="2" t="s">
        <v>104</v>
      </c>
      <c r="H50" s="2" t="s">
        <v>105</v>
      </c>
      <c r="I50" s="2">
        <f>I48*J50</f>
        <v>1314</v>
      </c>
      <c r="J50" s="2">
        <v>100</v>
      </c>
      <c r="K50" s="2"/>
      <c r="L50" s="2"/>
      <c r="M50" s="2"/>
      <c r="N50" s="2"/>
      <c r="O50" s="2">
        <f t="shared" si="14"/>
        <v>29381.040000000001</v>
      </c>
      <c r="P50" s="2">
        <f t="shared" si="15"/>
        <v>29381.040000000001</v>
      </c>
      <c r="Q50" s="2">
        <f t="shared" si="16"/>
        <v>0</v>
      </c>
      <c r="R50" s="2">
        <f t="shared" si="17"/>
        <v>0</v>
      </c>
      <c r="S50" s="2">
        <f t="shared" si="18"/>
        <v>0</v>
      </c>
      <c r="T50" s="2">
        <f t="shared" si="19"/>
        <v>0</v>
      </c>
      <c r="U50" s="2">
        <f t="shared" si="20"/>
        <v>0</v>
      </c>
      <c r="V50" s="2">
        <f t="shared" si="21"/>
        <v>0</v>
      </c>
      <c r="W50" s="2">
        <f t="shared" si="22"/>
        <v>1024.92</v>
      </c>
      <c r="X50" s="2">
        <f t="shared" si="23"/>
        <v>0</v>
      </c>
      <c r="Y50" s="2">
        <f t="shared" si="24"/>
        <v>0</v>
      </c>
      <c r="Z50" s="2"/>
      <c r="AA50" s="2">
        <v>31230744</v>
      </c>
      <c r="AB50" s="2">
        <f t="shared" si="25"/>
        <v>22.36</v>
      </c>
      <c r="AC50" s="2">
        <f t="shared" si="26"/>
        <v>22.36</v>
      </c>
      <c r="AD50" s="2">
        <f t="shared" si="50"/>
        <v>0</v>
      </c>
      <c r="AE50" s="2">
        <f t="shared" si="51"/>
        <v>0</v>
      </c>
      <c r="AF50" s="2">
        <f t="shared" si="52"/>
        <v>0</v>
      </c>
      <c r="AG50" s="2">
        <f t="shared" si="27"/>
        <v>0</v>
      </c>
      <c r="AH50" s="2">
        <f t="shared" si="49"/>
        <v>0</v>
      </c>
      <c r="AI50" s="2">
        <f t="shared" si="48"/>
        <v>0</v>
      </c>
      <c r="AJ50" s="2">
        <f t="shared" si="28"/>
        <v>0.78</v>
      </c>
      <c r="AK50" s="2">
        <v>22.36</v>
      </c>
      <c r="AL50" s="2">
        <v>22.36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0.78</v>
      </c>
      <c r="AT50" s="2">
        <v>142</v>
      </c>
      <c r="AU50" s="2">
        <v>95</v>
      </c>
      <c r="AV50" s="2">
        <v>1</v>
      </c>
      <c r="AW50" s="2">
        <v>1</v>
      </c>
      <c r="AX50" s="2"/>
      <c r="AY50" s="2"/>
      <c r="AZ50" s="2">
        <v>1</v>
      </c>
      <c r="BA50" s="2">
        <v>1</v>
      </c>
      <c r="BB50" s="2">
        <v>1</v>
      </c>
      <c r="BC50" s="2">
        <v>1</v>
      </c>
      <c r="BD50" s="2" t="s">
        <v>3</v>
      </c>
      <c r="BE50" s="2" t="s">
        <v>3</v>
      </c>
      <c r="BF50" s="2" t="s">
        <v>3</v>
      </c>
      <c r="BG50" s="2" t="s">
        <v>3</v>
      </c>
      <c r="BH50" s="2">
        <v>3</v>
      </c>
      <c r="BI50" s="2">
        <v>1</v>
      </c>
      <c r="BJ50" s="2" t="s">
        <v>106</v>
      </c>
      <c r="BK50" s="2"/>
      <c r="BL50" s="2"/>
      <c r="BM50" s="2">
        <v>27001</v>
      </c>
      <c r="BN50" s="2">
        <v>0</v>
      </c>
      <c r="BO50" s="2" t="s">
        <v>3</v>
      </c>
      <c r="BP50" s="2">
        <v>0</v>
      </c>
      <c r="BQ50" s="2">
        <v>2</v>
      </c>
      <c r="BR50" s="2">
        <v>0</v>
      </c>
      <c r="BS50" s="2">
        <v>1</v>
      </c>
      <c r="BT50" s="2">
        <v>1</v>
      </c>
      <c r="BU50" s="2">
        <v>1</v>
      </c>
      <c r="BV50" s="2">
        <v>1</v>
      </c>
      <c r="BW50" s="2">
        <v>1</v>
      </c>
      <c r="BX50" s="2">
        <v>1</v>
      </c>
      <c r="BY50" s="2" t="s">
        <v>3</v>
      </c>
      <c r="BZ50" s="2">
        <v>142</v>
      </c>
      <c r="CA50" s="2">
        <v>95</v>
      </c>
      <c r="CB50" s="2"/>
      <c r="CC50" s="2"/>
      <c r="CD50" s="2"/>
      <c r="CE50" s="2"/>
      <c r="CF50" s="2">
        <v>0</v>
      </c>
      <c r="CG50" s="2">
        <v>0</v>
      </c>
      <c r="CH50" s="2"/>
      <c r="CI50" s="2"/>
      <c r="CJ50" s="2"/>
      <c r="CK50" s="2"/>
      <c r="CL50" s="2"/>
      <c r="CM50" s="2">
        <v>0</v>
      </c>
      <c r="CN50" s="2" t="s">
        <v>3</v>
      </c>
      <c r="CO50" s="2">
        <v>0</v>
      </c>
      <c r="CP50" s="2">
        <f t="shared" si="29"/>
        <v>29381.040000000001</v>
      </c>
      <c r="CQ50" s="2">
        <f t="shared" si="30"/>
        <v>22.36</v>
      </c>
      <c r="CR50" s="2">
        <f t="shared" si="31"/>
        <v>0</v>
      </c>
      <c r="CS50" s="2">
        <f t="shared" si="32"/>
        <v>0</v>
      </c>
      <c r="CT50" s="2">
        <f t="shared" si="33"/>
        <v>0</v>
      </c>
      <c r="CU50" s="2">
        <f t="shared" si="34"/>
        <v>0</v>
      </c>
      <c r="CV50" s="2">
        <f t="shared" si="35"/>
        <v>0</v>
      </c>
      <c r="CW50" s="2">
        <f t="shared" si="36"/>
        <v>0</v>
      </c>
      <c r="CX50" s="2">
        <f t="shared" si="37"/>
        <v>0.78</v>
      </c>
      <c r="CY50" s="2">
        <f t="shared" si="53"/>
        <v>0</v>
      </c>
      <c r="CZ50" s="2">
        <f t="shared" si="54"/>
        <v>0</v>
      </c>
      <c r="DA50" s="2"/>
      <c r="DB50" s="2"/>
      <c r="DC50" s="2" t="s">
        <v>3</v>
      </c>
      <c r="DD50" s="2" t="s">
        <v>3</v>
      </c>
      <c r="DE50" s="2" t="s">
        <v>3</v>
      </c>
      <c r="DF50" s="2" t="s">
        <v>3</v>
      </c>
      <c r="DG50" s="2" t="s">
        <v>3</v>
      </c>
      <c r="DH50" s="2" t="s">
        <v>3</v>
      </c>
      <c r="DI50" s="2" t="s">
        <v>3</v>
      </c>
      <c r="DJ50" s="2" t="s">
        <v>3</v>
      </c>
      <c r="DK50" s="2" t="s">
        <v>3</v>
      </c>
      <c r="DL50" s="2" t="s">
        <v>3</v>
      </c>
      <c r="DM50" s="2" t="s">
        <v>3</v>
      </c>
      <c r="DN50" s="2">
        <v>0</v>
      </c>
      <c r="DO50" s="2">
        <v>0</v>
      </c>
      <c r="DP50" s="2">
        <v>1</v>
      </c>
      <c r="DQ50" s="2">
        <v>1</v>
      </c>
      <c r="DR50" s="2"/>
      <c r="DS50" s="2"/>
      <c r="DT50" s="2"/>
      <c r="DU50" s="2">
        <v>1010</v>
      </c>
      <c r="DV50" s="2" t="s">
        <v>105</v>
      </c>
      <c r="DW50" s="2" t="s">
        <v>105</v>
      </c>
      <c r="DX50" s="2">
        <v>1</v>
      </c>
      <c r="DY50" s="2"/>
      <c r="DZ50" s="2"/>
      <c r="EA50" s="2"/>
      <c r="EB50" s="2"/>
      <c r="EC50" s="2"/>
      <c r="ED50" s="2"/>
      <c r="EE50" s="2">
        <v>31230540</v>
      </c>
      <c r="EF50" s="2">
        <v>2</v>
      </c>
      <c r="EG50" s="2" t="s">
        <v>21</v>
      </c>
      <c r="EH50" s="2">
        <v>0</v>
      </c>
      <c r="EI50" s="2" t="s">
        <v>3</v>
      </c>
      <c r="EJ50" s="2">
        <v>1</v>
      </c>
      <c r="EK50" s="2">
        <v>27001</v>
      </c>
      <c r="EL50" s="2" t="s">
        <v>63</v>
      </c>
      <c r="EM50" s="2" t="s">
        <v>64</v>
      </c>
      <c r="EN50" s="2"/>
      <c r="EO50" s="2" t="s">
        <v>3</v>
      </c>
      <c r="EP50" s="2"/>
      <c r="EQ50" s="2">
        <v>0</v>
      </c>
      <c r="ER50" s="2">
        <v>22.36</v>
      </c>
      <c r="ES50" s="2">
        <v>22.36</v>
      </c>
      <c r="ET50" s="2">
        <v>0</v>
      </c>
      <c r="EU50" s="2">
        <v>0</v>
      </c>
      <c r="EV50" s="2">
        <v>0</v>
      </c>
      <c r="EW50" s="2">
        <v>0</v>
      </c>
      <c r="EX50" s="2">
        <v>0</v>
      </c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>
        <v>0</v>
      </c>
      <c r="FR50" s="2">
        <f t="shared" si="40"/>
        <v>0</v>
      </c>
      <c r="FS50" s="2">
        <v>0</v>
      </c>
      <c r="FT50" s="2"/>
      <c r="FU50" s="2"/>
      <c r="FV50" s="2"/>
      <c r="FW50" s="2"/>
      <c r="FX50" s="2">
        <v>142</v>
      </c>
      <c r="FY50" s="2">
        <v>95</v>
      </c>
      <c r="FZ50" s="2"/>
      <c r="GA50" s="2" t="s">
        <v>3</v>
      </c>
      <c r="GB50" s="2"/>
      <c r="GC50" s="2"/>
      <c r="GD50" s="2">
        <v>0</v>
      </c>
      <c r="GE50" s="2"/>
      <c r="GF50" s="2">
        <v>-1727877577</v>
      </c>
      <c r="GG50" s="2">
        <v>2</v>
      </c>
      <c r="GH50" s="2">
        <v>1</v>
      </c>
      <c r="GI50" s="2">
        <v>-2</v>
      </c>
      <c r="GJ50" s="2">
        <v>0</v>
      </c>
      <c r="GK50" s="2">
        <f>ROUND(R50*(R12)/100,2)</f>
        <v>0</v>
      </c>
      <c r="GL50" s="2">
        <f t="shared" si="41"/>
        <v>0</v>
      </c>
      <c r="GM50" s="2">
        <f t="shared" si="42"/>
        <v>29381.040000000001</v>
      </c>
      <c r="GN50" s="2">
        <f t="shared" si="43"/>
        <v>29381.040000000001</v>
      </c>
      <c r="GO50" s="2">
        <f t="shared" si="44"/>
        <v>0</v>
      </c>
      <c r="GP50" s="2">
        <f t="shared" si="45"/>
        <v>0</v>
      </c>
      <c r="GQ50" s="2"/>
      <c r="GR50" s="2">
        <v>0</v>
      </c>
      <c r="GS50" s="2">
        <v>3</v>
      </c>
      <c r="GT50" s="2">
        <v>0</v>
      </c>
      <c r="GU50" s="2" t="s">
        <v>3</v>
      </c>
      <c r="GV50" s="2">
        <f t="shared" si="46"/>
        <v>0</v>
      </c>
      <c r="GW50" s="2">
        <v>1</v>
      </c>
      <c r="GX50" s="2">
        <f t="shared" si="47"/>
        <v>0</v>
      </c>
      <c r="GY50" s="2"/>
      <c r="GZ50" s="2"/>
      <c r="HA50" s="2">
        <v>0</v>
      </c>
      <c r="HB50" s="2">
        <v>0</v>
      </c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>
        <v>0</v>
      </c>
      <c r="IL50" s="2"/>
      <c r="IM50" s="2"/>
      <c r="IN50" s="2"/>
      <c r="IO50" s="2"/>
      <c r="IP50" s="2"/>
      <c r="IQ50" s="2"/>
      <c r="IR50" s="2"/>
      <c r="IS50" s="2"/>
      <c r="IT50" s="2"/>
      <c r="IU50" s="2"/>
    </row>
    <row r="51" spans="1:255" x14ac:dyDescent="0.2">
      <c r="A51">
        <v>18</v>
      </c>
      <c r="B51">
        <v>1</v>
      </c>
      <c r="C51">
        <v>78</v>
      </c>
      <c r="E51" t="s">
        <v>102</v>
      </c>
      <c r="F51" t="s">
        <v>103</v>
      </c>
      <c r="G51" t="s">
        <v>104</v>
      </c>
      <c r="H51" t="s">
        <v>105</v>
      </c>
      <c r="I51">
        <f>I49*J51</f>
        <v>1314</v>
      </c>
      <c r="J51">
        <v>100</v>
      </c>
      <c r="O51">
        <f t="shared" si="14"/>
        <v>143673.29</v>
      </c>
      <c r="P51">
        <f t="shared" si="15"/>
        <v>143673.29</v>
      </c>
      <c r="Q51">
        <f t="shared" si="16"/>
        <v>0</v>
      </c>
      <c r="R51">
        <f t="shared" si="17"/>
        <v>0</v>
      </c>
      <c r="S51">
        <f t="shared" si="18"/>
        <v>0</v>
      </c>
      <c r="T51">
        <f t="shared" si="19"/>
        <v>0</v>
      </c>
      <c r="U51">
        <f t="shared" si="20"/>
        <v>0</v>
      </c>
      <c r="V51">
        <f t="shared" si="21"/>
        <v>0</v>
      </c>
      <c r="W51">
        <f t="shared" si="22"/>
        <v>1024.92</v>
      </c>
      <c r="X51">
        <f t="shared" si="23"/>
        <v>0</v>
      </c>
      <c r="Y51">
        <f t="shared" si="24"/>
        <v>0</v>
      </c>
      <c r="AA51">
        <v>31230745</v>
      </c>
      <c r="AB51">
        <f t="shared" si="25"/>
        <v>22.36</v>
      </c>
      <c r="AC51">
        <f t="shared" si="26"/>
        <v>22.36</v>
      </c>
      <c r="AD51">
        <f t="shared" si="50"/>
        <v>0</v>
      </c>
      <c r="AE51">
        <f t="shared" si="51"/>
        <v>0</v>
      </c>
      <c r="AF51">
        <f t="shared" si="52"/>
        <v>0</v>
      </c>
      <c r="AG51">
        <f t="shared" si="27"/>
        <v>0</v>
      </c>
      <c r="AH51">
        <f t="shared" si="49"/>
        <v>0</v>
      </c>
      <c r="AI51">
        <f t="shared" si="48"/>
        <v>0</v>
      </c>
      <c r="AJ51">
        <f t="shared" si="28"/>
        <v>0.78</v>
      </c>
      <c r="AK51">
        <v>22.36</v>
      </c>
      <c r="AL51">
        <v>22.36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0.78</v>
      </c>
      <c r="AT51">
        <v>121</v>
      </c>
      <c r="AU51">
        <v>76</v>
      </c>
      <c r="AV51">
        <v>1</v>
      </c>
      <c r="AW51">
        <v>1</v>
      </c>
      <c r="AZ51">
        <v>1</v>
      </c>
      <c r="BA51">
        <v>1</v>
      </c>
      <c r="BB51">
        <v>1</v>
      </c>
      <c r="BC51">
        <v>4.8899999999999997</v>
      </c>
      <c r="BD51" t="s">
        <v>3</v>
      </c>
      <c r="BE51" t="s">
        <v>3</v>
      </c>
      <c r="BF51" t="s">
        <v>3</v>
      </c>
      <c r="BG51" t="s">
        <v>3</v>
      </c>
      <c r="BH51">
        <v>3</v>
      </c>
      <c r="BI51">
        <v>1</v>
      </c>
      <c r="BJ51" t="s">
        <v>106</v>
      </c>
      <c r="BM51">
        <v>27001</v>
      </c>
      <c r="BN51">
        <v>0</v>
      </c>
      <c r="BO51" t="s">
        <v>103</v>
      </c>
      <c r="BP51">
        <v>1</v>
      </c>
      <c r="BQ51">
        <v>2</v>
      </c>
      <c r="BR51">
        <v>0</v>
      </c>
      <c r="BS51">
        <v>1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3</v>
      </c>
      <c r="BZ51">
        <v>142</v>
      </c>
      <c r="CA51">
        <v>95</v>
      </c>
      <c r="CF51">
        <v>0</v>
      </c>
      <c r="CG51">
        <v>0</v>
      </c>
      <c r="CM51">
        <v>0</v>
      </c>
      <c r="CN51" t="s">
        <v>3</v>
      </c>
      <c r="CO51">
        <v>0</v>
      </c>
      <c r="CP51">
        <f t="shared" si="29"/>
        <v>143673.29</v>
      </c>
      <c r="CQ51">
        <f t="shared" si="30"/>
        <v>109.34039999999999</v>
      </c>
      <c r="CR51">
        <f t="shared" si="31"/>
        <v>0</v>
      </c>
      <c r="CS51">
        <f t="shared" si="32"/>
        <v>0</v>
      </c>
      <c r="CT51">
        <f t="shared" si="33"/>
        <v>0</v>
      </c>
      <c r="CU51">
        <f t="shared" si="34"/>
        <v>0</v>
      </c>
      <c r="CV51">
        <f t="shared" si="35"/>
        <v>0</v>
      </c>
      <c r="CW51">
        <f t="shared" si="36"/>
        <v>0</v>
      </c>
      <c r="CX51">
        <f t="shared" si="37"/>
        <v>0.78</v>
      </c>
      <c r="CY51">
        <f t="shared" si="53"/>
        <v>0</v>
      </c>
      <c r="CZ51">
        <f t="shared" si="54"/>
        <v>0</v>
      </c>
      <c r="DC51" t="s">
        <v>3</v>
      </c>
      <c r="DD51" t="s">
        <v>3</v>
      </c>
      <c r="DE51" t="s">
        <v>3</v>
      </c>
      <c r="DF51" t="s">
        <v>3</v>
      </c>
      <c r="DG51" t="s">
        <v>3</v>
      </c>
      <c r="DH51" t="s">
        <v>3</v>
      </c>
      <c r="DI51" t="s">
        <v>3</v>
      </c>
      <c r="DJ51" t="s">
        <v>3</v>
      </c>
      <c r="DK51" t="s">
        <v>3</v>
      </c>
      <c r="DL51" t="s">
        <v>3</v>
      </c>
      <c r="DM51" t="s">
        <v>3</v>
      </c>
      <c r="DN51">
        <v>0</v>
      </c>
      <c r="DO51">
        <v>0</v>
      </c>
      <c r="DP51">
        <v>1</v>
      </c>
      <c r="DQ51">
        <v>1</v>
      </c>
      <c r="DU51">
        <v>1010</v>
      </c>
      <c r="DV51" t="s">
        <v>105</v>
      </c>
      <c r="DW51" t="s">
        <v>105</v>
      </c>
      <c r="DX51">
        <v>1</v>
      </c>
      <c r="EE51">
        <v>31230540</v>
      </c>
      <c r="EF51">
        <v>2</v>
      </c>
      <c r="EG51" t="s">
        <v>21</v>
      </c>
      <c r="EH51">
        <v>0</v>
      </c>
      <c r="EI51" t="s">
        <v>3</v>
      </c>
      <c r="EJ51">
        <v>1</v>
      </c>
      <c r="EK51">
        <v>27001</v>
      </c>
      <c r="EL51" t="s">
        <v>63</v>
      </c>
      <c r="EM51" t="s">
        <v>64</v>
      </c>
      <c r="EO51" t="s">
        <v>3</v>
      </c>
      <c r="EQ51">
        <v>0</v>
      </c>
      <c r="ER51">
        <v>22.36</v>
      </c>
      <c r="ES51">
        <v>22.36</v>
      </c>
      <c r="ET51">
        <v>0</v>
      </c>
      <c r="EU51">
        <v>0</v>
      </c>
      <c r="EV51">
        <v>0</v>
      </c>
      <c r="EW51">
        <v>0</v>
      </c>
      <c r="EX51">
        <v>0</v>
      </c>
      <c r="FQ51">
        <v>0</v>
      </c>
      <c r="FR51">
        <f t="shared" si="40"/>
        <v>0</v>
      </c>
      <c r="FS51">
        <v>0</v>
      </c>
      <c r="FV51" t="s">
        <v>24</v>
      </c>
      <c r="FW51" t="s">
        <v>25</v>
      </c>
      <c r="FX51">
        <v>142</v>
      </c>
      <c r="FY51">
        <v>95</v>
      </c>
      <c r="GA51" t="s">
        <v>3</v>
      </c>
      <c r="GD51">
        <v>0</v>
      </c>
      <c r="GF51">
        <v>-1727877577</v>
      </c>
      <c r="GG51">
        <v>2</v>
      </c>
      <c r="GH51">
        <v>1</v>
      </c>
      <c r="GI51">
        <v>2</v>
      </c>
      <c r="GJ51">
        <v>0</v>
      </c>
      <c r="GK51">
        <f>ROUND(R51*(S12)/100,2)</f>
        <v>0</v>
      </c>
      <c r="GL51">
        <f t="shared" si="41"/>
        <v>0</v>
      </c>
      <c r="GM51">
        <f t="shared" si="42"/>
        <v>143673.29</v>
      </c>
      <c r="GN51">
        <f t="shared" si="43"/>
        <v>143673.29</v>
      </c>
      <c r="GO51">
        <f t="shared" si="44"/>
        <v>0</v>
      </c>
      <c r="GP51">
        <f t="shared" si="45"/>
        <v>0</v>
      </c>
      <c r="GR51">
        <v>0</v>
      </c>
      <c r="GS51">
        <v>0</v>
      </c>
      <c r="GT51">
        <v>0</v>
      </c>
      <c r="GU51" t="s">
        <v>3</v>
      </c>
      <c r="GV51">
        <f t="shared" si="46"/>
        <v>0</v>
      </c>
      <c r="GW51">
        <v>1</v>
      </c>
      <c r="GX51">
        <f t="shared" si="47"/>
        <v>0</v>
      </c>
      <c r="HA51">
        <v>0</v>
      </c>
      <c r="HB51">
        <v>0</v>
      </c>
      <c r="IK51">
        <v>0</v>
      </c>
    </row>
    <row r="52" spans="1:255" x14ac:dyDescent="0.2">
      <c r="A52" s="2">
        <v>17</v>
      </c>
      <c r="B52" s="2">
        <v>1</v>
      </c>
      <c r="C52" s="2">
        <f>ROW(SmtRes!A87)</f>
        <v>87</v>
      </c>
      <c r="D52" s="2">
        <f>ROW(EtalonRes!A85)</f>
        <v>85</v>
      </c>
      <c r="E52" s="2" t="s">
        <v>107</v>
      </c>
      <c r="F52" s="2" t="s">
        <v>97</v>
      </c>
      <c r="G52" s="2" t="s">
        <v>98</v>
      </c>
      <c r="H52" s="2" t="s">
        <v>99</v>
      </c>
      <c r="I52" s="2">
        <f>ROUND((798)/100,9)</f>
        <v>7.98</v>
      </c>
      <c r="J52" s="2">
        <v>0</v>
      </c>
      <c r="K52" s="2"/>
      <c r="L52" s="2"/>
      <c r="M52" s="2"/>
      <c r="N52" s="2"/>
      <c r="O52" s="2">
        <f t="shared" si="14"/>
        <v>25757.93</v>
      </c>
      <c r="P52" s="2">
        <f t="shared" si="15"/>
        <v>19986.150000000001</v>
      </c>
      <c r="Q52" s="2">
        <f t="shared" si="16"/>
        <v>635.53</v>
      </c>
      <c r="R52" s="2">
        <f t="shared" si="17"/>
        <v>73.260000000000005</v>
      </c>
      <c r="S52" s="2">
        <f t="shared" si="18"/>
        <v>5136.25</v>
      </c>
      <c r="T52" s="2">
        <f t="shared" si="19"/>
        <v>0</v>
      </c>
      <c r="U52" s="2">
        <f t="shared" si="20"/>
        <v>607.11840000000007</v>
      </c>
      <c r="V52" s="2">
        <f t="shared" si="21"/>
        <v>5.426400000000001</v>
      </c>
      <c r="W52" s="2">
        <f t="shared" si="22"/>
        <v>0</v>
      </c>
      <c r="X52" s="2">
        <f t="shared" si="23"/>
        <v>7397.5</v>
      </c>
      <c r="Y52" s="2">
        <f t="shared" si="24"/>
        <v>4949.03</v>
      </c>
      <c r="Z52" s="2"/>
      <c r="AA52" s="2">
        <v>31230744</v>
      </c>
      <c r="AB52" s="2">
        <f t="shared" si="25"/>
        <v>3227.81</v>
      </c>
      <c r="AC52" s="2">
        <f t="shared" si="26"/>
        <v>2504.5300000000002</v>
      </c>
      <c r="AD52" s="2">
        <f t="shared" si="50"/>
        <v>79.64</v>
      </c>
      <c r="AE52" s="2">
        <f t="shared" si="51"/>
        <v>9.18</v>
      </c>
      <c r="AF52" s="2">
        <f t="shared" si="52"/>
        <v>643.64</v>
      </c>
      <c r="AG52" s="2">
        <f t="shared" si="27"/>
        <v>0</v>
      </c>
      <c r="AH52" s="2">
        <f t="shared" si="49"/>
        <v>76.08</v>
      </c>
      <c r="AI52" s="2">
        <f t="shared" si="48"/>
        <v>0.68</v>
      </c>
      <c r="AJ52" s="2">
        <f t="shared" si="28"/>
        <v>0</v>
      </c>
      <c r="AK52" s="2">
        <v>3227.81</v>
      </c>
      <c r="AL52" s="2">
        <v>2504.5300000000002</v>
      </c>
      <c r="AM52" s="2">
        <v>79.64</v>
      </c>
      <c r="AN52" s="2">
        <v>9.18</v>
      </c>
      <c r="AO52" s="2">
        <v>643.64</v>
      </c>
      <c r="AP52" s="2">
        <v>0</v>
      </c>
      <c r="AQ52" s="2">
        <v>76.08</v>
      </c>
      <c r="AR52" s="2">
        <v>0.68</v>
      </c>
      <c r="AS52" s="2">
        <v>0</v>
      </c>
      <c r="AT52" s="2">
        <v>142</v>
      </c>
      <c r="AU52" s="2">
        <v>95</v>
      </c>
      <c r="AV52" s="2">
        <v>1</v>
      </c>
      <c r="AW52" s="2">
        <v>1</v>
      </c>
      <c r="AX52" s="2"/>
      <c r="AY52" s="2"/>
      <c r="AZ52" s="2">
        <v>1</v>
      </c>
      <c r="BA52" s="2">
        <v>1</v>
      </c>
      <c r="BB52" s="2">
        <v>1</v>
      </c>
      <c r="BC52" s="2">
        <v>1</v>
      </c>
      <c r="BD52" s="2" t="s">
        <v>3</v>
      </c>
      <c r="BE52" s="2" t="s">
        <v>3</v>
      </c>
      <c r="BF52" s="2" t="s">
        <v>3</v>
      </c>
      <c r="BG52" s="2" t="s">
        <v>3</v>
      </c>
      <c r="BH52" s="2">
        <v>0</v>
      </c>
      <c r="BI52" s="2">
        <v>1</v>
      </c>
      <c r="BJ52" s="2" t="s">
        <v>100</v>
      </c>
      <c r="BK52" s="2"/>
      <c r="BL52" s="2"/>
      <c r="BM52" s="2">
        <v>27001</v>
      </c>
      <c r="BN52" s="2">
        <v>0</v>
      </c>
      <c r="BO52" s="2" t="s">
        <v>3</v>
      </c>
      <c r="BP52" s="2">
        <v>0</v>
      </c>
      <c r="BQ52" s="2">
        <v>2</v>
      </c>
      <c r="BR52" s="2">
        <v>0</v>
      </c>
      <c r="BS52" s="2">
        <v>1</v>
      </c>
      <c r="BT52" s="2">
        <v>1</v>
      </c>
      <c r="BU52" s="2">
        <v>1</v>
      </c>
      <c r="BV52" s="2">
        <v>1</v>
      </c>
      <c r="BW52" s="2">
        <v>1</v>
      </c>
      <c r="BX52" s="2">
        <v>1</v>
      </c>
      <c r="BY52" s="2" t="s">
        <v>3</v>
      </c>
      <c r="BZ52" s="2">
        <v>142</v>
      </c>
      <c r="CA52" s="2">
        <v>95</v>
      </c>
      <c r="CB52" s="2"/>
      <c r="CC52" s="2"/>
      <c r="CD52" s="2"/>
      <c r="CE52" s="2"/>
      <c r="CF52" s="2">
        <v>0</v>
      </c>
      <c r="CG52" s="2">
        <v>0</v>
      </c>
      <c r="CH52" s="2"/>
      <c r="CI52" s="2"/>
      <c r="CJ52" s="2"/>
      <c r="CK52" s="2"/>
      <c r="CL52" s="2"/>
      <c r="CM52" s="2">
        <v>0</v>
      </c>
      <c r="CN52" s="2" t="s">
        <v>3</v>
      </c>
      <c r="CO52" s="2">
        <v>0</v>
      </c>
      <c r="CP52" s="2">
        <f t="shared" si="29"/>
        <v>25757.93</v>
      </c>
      <c r="CQ52" s="2">
        <f t="shared" si="30"/>
        <v>2504.5300000000002</v>
      </c>
      <c r="CR52" s="2">
        <f t="shared" si="31"/>
        <v>79.64</v>
      </c>
      <c r="CS52" s="2">
        <f t="shared" si="32"/>
        <v>9.18</v>
      </c>
      <c r="CT52" s="2">
        <f t="shared" si="33"/>
        <v>643.64</v>
      </c>
      <c r="CU52" s="2">
        <f t="shared" si="34"/>
        <v>0</v>
      </c>
      <c r="CV52" s="2">
        <f t="shared" si="35"/>
        <v>76.08</v>
      </c>
      <c r="CW52" s="2">
        <f t="shared" si="36"/>
        <v>0.68</v>
      </c>
      <c r="CX52" s="2">
        <f t="shared" si="37"/>
        <v>0</v>
      </c>
      <c r="CY52" s="2">
        <f t="shared" si="53"/>
        <v>7397.5042000000003</v>
      </c>
      <c r="CZ52" s="2">
        <f t="shared" si="54"/>
        <v>4949.0344999999998</v>
      </c>
      <c r="DA52" s="2"/>
      <c r="DB52" s="2"/>
      <c r="DC52" s="2" t="s">
        <v>3</v>
      </c>
      <c r="DD52" s="2" t="s">
        <v>3</v>
      </c>
      <c r="DE52" s="2" t="s">
        <v>3</v>
      </c>
      <c r="DF52" s="2" t="s">
        <v>3</v>
      </c>
      <c r="DG52" s="2" t="s">
        <v>3</v>
      </c>
      <c r="DH52" s="2" t="s">
        <v>3</v>
      </c>
      <c r="DI52" s="2" t="s">
        <v>3</v>
      </c>
      <c r="DJ52" s="2" t="s">
        <v>3</v>
      </c>
      <c r="DK52" s="2" t="s">
        <v>3</v>
      </c>
      <c r="DL52" s="2" t="s">
        <v>3</v>
      </c>
      <c r="DM52" s="2" t="s">
        <v>3</v>
      </c>
      <c r="DN52" s="2">
        <v>0</v>
      </c>
      <c r="DO52" s="2">
        <v>0</v>
      </c>
      <c r="DP52" s="2">
        <v>1</v>
      </c>
      <c r="DQ52" s="2">
        <v>1</v>
      </c>
      <c r="DR52" s="2"/>
      <c r="DS52" s="2"/>
      <c r="DT52" s="2"/>
      <c r="DU52" s="2">
        <v>1013</v>
      </c>
      <c r="DV52" s="2" t="s">
        <v>99</v>
      </c>
      <c r="DW52" s="2" t="s">
        <v>99</v>
      </c>
      <c r="DX52" s="2">
        <v>1</v>
      </c>
      <c r="DY52" s="2"/>
      <c r="DZ52" s="2"/>
      <c r="EA52" s="2"/>
      <c r="EB52" s="2"/>
      <c r="EC52" s="2"/>
      <c r="ED52" s="2"/>
      <c r="EE52" s="2">
        <v>31230540</v>
      </c>
      <c r="EF52" s="2">
        <v>2</v>
      </c>
      <c r="EG52" s="2" t="s">
        <v>21</v>
      </c>
      <c r="EH52" s="2">
        <v>0</v>
      </c>
      <c r="EI52" s="2" t="s">
        <v>3</v>
      </c>
      <c r="EJ52" s="2">
        <v>1</v>
      </c>
      <c r="EK52" s="2">
        <v>27001</v>
      </c>
      <c r="EL52" s="2" t="s">
        <v>63</v>
      </c>
      <c r="EM52" s="2" t="s">
        <v>64</v>
      </c>
      <c r="EN52" s="2"/>
      <c r="EO52" s="2" t="s">
        <v>3</v>
      </c>
      <c r="EP52" s="2"/>
      <c r="EQ52" s="2">
        <v>131584</v>
      </c>
      <c r="ER52" s="2">
        <v>3227.81</v>
      </c>
      <c r="ES52" s="2">
        <v>2504.5300000000002</v>
      </c>
      <c r="ET52" s="2">
        <v>79.64</v>
      </c>
      <c r="EU52" s="2">
        <v>9.18</v>
      </c>
      <c r="EV52" s="2">
        <v>643.64</v>
      </c>
      <c r="EW52" s="2">
        <v>76.08</v>
      </c>
      <c r="EX52" s="2">
        <v>0.68</v>
      </c>
      <c r="EY52" s="2">
        <v>0</v>
      </c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>
        <v>0</v>
      </c>
      <c r="FR52" s="2">
        <f t="shared" si="40"/>
        <v>0</v>
      </c>
      <c r="FS52" s="2">
        <v>0</v>
      </c>
      <c r="FT52" s="2"/>
      <c r="FU52" s="2"/>
      <c r="FV52" s="2"/>
      <c r="FW52" s="2"/>
      <c r="FX52" s="2">
        <v>142</v>
      </c>
      <c r="FY52" s="2">
        <v>95</v>
      </c>
      <c r="FZ52" s="2"/>
      <c r="GA52" s="2" t="s">
        <v>3</v>
      </c>
      <c r="GB52" s="2"/>
      <c r="GC52" s="2"/>
      <c r="GD52" s="2">
        <v>0</v>
      </c>
      <c r="GE52" s="2"/>
      <c r="GF52" s="2">
        <v>1640170699</v>
      </c>
      <c r="GG52" s="2">
        <v>2</v>
      </c>
      <c r="GH52" s="2">
        <v>1</v>
      </c>
      <c r="GI52" s="2">
        <v>-2</v>
      </c>
      <c r="GJ52" s="2">
        <v>0</v>
      </c>
      <c r="GK52" s="2">
        <f>ROUND(R52*(R12)/100,2)</f>
        <v>0</v>
      </c>
      <c r="GL52" s="2">
        <f t="shared" si="41"/>
        <v>0</v>
      </c>
      <c r="GM52" s="2">
        <f t="shared" si="42"/>
        <v>38104.46</v>
      </c>
      <c r="GN52" s="2">
        <f t="shared" si="43"/>
        <v>38104.46</v>
      </c>
      <c r="GO52" s="2">
        <f t="shared" si="44"/>
        <v>0</v>
      </c>
      <c r="GP52" s="2">
        <f t="shared" si="45"/>
        <v>0</v>
      </c>
      <c r="GQ52" s="2"/>
      <c r="GR52" s="2">
        <v>0</v>
      </c>
      <c r="GS52" s="2">
        <v>3</v>
      </c>
      <c r="GT52" s="2">
        <v>0</v>
      </c>
      <c r="GU52" s="2" t="s">
        <v>3</v>
      </c>
      <c r="GV52" s="2">
        <f t="shared" si="46"/>
        <v>0</v>
      </c>
      <c r="GW52" s="2">
        <v>1</v>
      </c>
      <c r="GX52" s="2">
        <f t="shared" si="47"/>
        <v>0</v>
      </c>
      <c r="GY52" s="2"/>
      <c r="GZ52" s="2"/>
      <c r="HA52" s="2">
        <v>0</v>
      </c>
      <c r="HB52" s="2">
        <v>0</v>
      </c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>
        <v>0</v>
      </c>
      <c r="IL52" s="2"/>
      <c r="IM52" s="2"/>
      <c r="IN52" s="2"/>
      <c r="IO52" s="2"/>
      <c r="IP52" s="2"/>
      <c r="IQ52" s="2"/>
      <c r="IR52" s="2"/>
      <c r="IS52" s="2"/>
      <c r="IT52" s="2"/>
      <c r="IU52" s="2"/>
    </row>
    <row r="53" spans="1:255" x14ac:dyDescent="0.2">
      <c r="A53">
        <v>17</v>
      </c>
      <c r="B53">
        <v>1</v>
      </c>
      <c r="C53">
        <f>ROW(SmtRes!A96)</f>
        <v>96</v>
      </c>
      <c r="D53">
        <f>ROW(EtalonRes!A94)</f>
        <v>94</v>
      </c>
      <c r="E53" t="s">
        <v>107</v>
      </c>
      <c r="F53" t="s">
        <v>97</v>
      </c>
      <c r="G53" t="s">
        <v>98</v>
      </c>
      <c r="H53" t="s">
        <v>99</v>
      </c>
      <c r="I53">
        <f>ROUND((798)/100,9)</f>
        <v>7.98</v>
      </c>
      <c r="J53">
        <v>0</v>
      </c>
      <c r="O53">
        <f t="shared" si="14"/>
        <v>250375.95</v>
      </c>
      <c r="P53">
        <f t="shared" si="15"/>
        <v>118717.73</v>
      </c>
      <c r="Q53">
        <f t="shared" si="16"/>
        <v>4690.1899999999996</v>
      </c>
      <c r="R53">
        <f t="shared" si="17"/>
        <v>1810.9</v>
      </c>
      <c r="S53">
        <f t="shared" si="18"/>
        <v>126968.03</v>
      </c>
      <c r="T53">
        <f t="shared" si="19"/>
        <v>0</v>
      </c>
      <c r="U53">
        <f t="shared" si="20"/>
        <v>607.11840000000007</v>
      </c>
      <c r="V53">
        <f t="shared" si="21"/>
        <v>5.426400000000001</v>
      </c>
      <c r="W53">
        <f t="shared" si="22"/>
        <v>0</v>
      </c>
      <c r="X53">
        <f t="shared" si="23"/>
        <v>155822.51</v>
      </c>
      <c r="Y53">
        <f t="shared" si="24"/>
        <v>97871.99</v>
      </c>
      <c r="AA53">
        <v>31230745</v>
      </c>
      <c r="AB53">
        <f t="shared" si="25"/>
        <v>3227.81</v>
      </c>
      <c r="AC53">
        <f t="shared" si="26"/>
        <v>2504.5300000000002</v>
      </c>
      <c r="AD53">
        <f t="shared" si="50"/>
        <v>79.64</v>
      </c>
      <c r="AE53">
        <f t="shared" si="51"/>
        <v>9.18</v>
      </c>
      <c r="AF53">
        <f t="shared" si="52"/>
        <v>643.64</v>
      </c>
      <c r="AG53">
        <f t="shared" si="27"/>
        <v>0</v>
      </c>
      <c r="AH53">
        <f t="shared" si="49"/>
        <v>76.08</v>
      </c>
      <c r="AI53">
        <f t="shared" si="48"/>
        <v>0.68</v>
      </c>
      <c r="AJ53">
        <f t="shared" si="28"/>
        <v>0</v>
      </c>
      <c r="AK53">
        <v>3227.81</v>
      </c>
      <c r="AL53">
        <v>2504.5300000000002</v>
      </c>
      <c r="AM53">
        <v>79.64</v>
      </c>
      <c r="AN53">
        <v>9.18</v>
      </c>
      <c r="AO53">
        <v>643.64</v>
      </c>
      <c r="AP53">
        <v>0</v>
      </c>
      <c r="AQ53">
        <v>76.08</v>
      </c>
      <c r="AR53">
        <v>0.68</v>
      </c>
      <c r="AS53">
        <v>0</v>
      </c>
      <c r="AT53">
        <v>121</v>
      </c>
      <c r="AU53">
        <v>76</v>
      </c>
      <c r="AV53">
        <v>1</v>
      </c>
      <c r="AW53">
        <v>1</v>
      </c>
      <c r="AZ53">
        <v>1</v>
      </c>
      <c r="BA53">
        <v>24.72</v>
      </c>
      <c r="BB53">
        <v>7.38</v>
      </c>
      <c r="BC53">
        <v>5.94</v>
      </c>
      <c r="BD53" t="s">
        <v>3</v>
      </c>
      <c r="BE53" t="s">
        <v>3</v>
      </c>
      <c r="BF53" t="s">
        <v>3</v>
      </c>
      <c r="BG53" t="s">
        <v>3</v>
      </c>
      <c r="BH53">
        <v>0</v>
      </c>
      <c r="BI53">
        <v>1</v>
      </c>
      <c r="BJ53" t="s">
        <v>100</v>
      </c>
      <c r="BM53">
        <v>27001</v>
      </c>
      <c r="BN53">
        <v>0</v>
      </c>
      <c r="BO53" t="s">
        <v>97</v>
      </c>
      <c r="BP53">
        <v>1</v>
      </c>
      <c r="BQ53">
        <v>2</v>
      </c>
      <c r="BR53">
        <v>0</v>
      </c>
      <c r="BS53">
        <v>24.72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3</v>
      </c>
      <c r="BZ53">
        <v>142</v>
      </c>
      <c r="CA53">
        <v>95</v>
      </c>
      <c r="CF53">
        <v>0</v>
      </c>
      <c r="CG53">
        <v>0</v>
      </c>
      <c r="CM53">
        <v>0</v>
      </c>
      <c r="CN53" t="s">
        <v>3</v>
      </c>
      <c r="CO53">
        <v>0</v>
      </c>
      <c r="CP53">
        <f t="shared" si="29"/>
        <v>250375.95</v>
      </c>
      <c r="CQ53">
        <f t="shared" si="30"/>
        <v>14876.908200000002</v>
      </c>
      <c r="CR53">
        <f t="shared" si="31"/>
        <v>587.7432</v>
      </c>
      <c r="CS53">
        <f t="shared" si="32"/>
        <v>226.92959999999999</v>
      </c>
      <c r="CT53">
        <f t="shared" si="33"/>
        <v>15910.780799999999</v>
      </c>
      <c r="CU53">
        <f t="shared" si="34"/>
        <v>0</v>
      </c>
      <c r="CV53">
        <f t="shared" si="35"/>
        <v>76.08</v>
      </c>
      <c r="CW53">
        <f t="shared" si="36"/>
        <v>0.68</v>
      </c>
      <c r="CX53">
        <f t="shared" si="37"/>
        <v>0</v>
      </c>
      <c r="CY53">
        <f t="shared" si="53"/>
        <v>155822.50529999999</v>
      </c>
      <c r="CZ53">
        <f t="shared" si="54"/>
        <v>97871.986799999999</v>
      </c>
      <c r="DC53" t="s">
        <v>3</v>
      </c>
      <c r="DD53" t="s">
        <v>3</v>
      </c>
      <c r="DE53" t="s">
        <v>3</v>
      </c>
      <c r="DF53" t="s">
        <v>3</v>
      </c>
      <c r="DG53" t="s">
        <v>3</v>
      </c>
      <c r="DH53" t="s">
        <v>3</v>
      </c>
      <c r="DI53" t="s">
        <v>3</v>
      </c>
      <c r="DJ53" t="s">
        <v>3</v>
      </c>
      <c r="DK53" t="s">
        <v>3</v>
      </c>
      <c r="DL53" t="s">
        <v>3</v>
      </c>
      <c r="DM53" t="s">
        <v>3</v>
      </c>
      <c r="DN53">
        <v>0</v>
      </c>
      <c r="DO53">
        <v>0</v>
      </c>
      <c r="DP53">
        <v>1</v>
      </c>
      <c r="DQ53">
        <v>1</v>
      </c>
      <c r="DU53">
        <v>1013</v>
      </c>
      <c r="DV53" t="s">
        <v>99</v>
      </c>
      <c r="DW53" t="s">
        <v>99</v>
      </c>
      <c r="DX53">
        <v>1</v>
      </c>
      <c r="EE53">
        <v>31230540</v>
      </c>
      <c r="EF53">
        <v>2</v>
      </c>
      <c r="EG53" t="s">
        <v>21</v>
      </c>
      <c r="EH53">
        <v>0</v>
      </c>
      <c r="EI53" t="s">
        <v>3</v>
      </c>
      <c r="EJ53">
        <v>1</v>
      </c>
      <c r="EK53">
        <v>27001</v>
      </c>
      <c r="EL53" t="s">
        <v>63</v>
      </c>
      <c r="EM53" t="s">
        <v>64</v>
      </c>
      <c r="EO53" t="s">
        <v>3</v>
      </c>
      <c r="EQ53">
        <v>131584</v>
      </c>
      <c r="ER53">
        <v>3227.81</v>
      </c>
      <c r="ES53">
        <v>2504.5300000000002</v>
      </c>
      <c r="ET53">
        <v>79.64</v>
      </c>
      <c r="EU53">
        <v>9.18</v>
      </c>
      <c r="EV53">
        <v>643.64</v>
      </c>
      <c r="EW53">
        <v>76.08</v>
      </c>
      <c r="EX53">
        <v>0.68</v>
      </c>
      <c r="EY53">
        <v>0</v>
      </c>
      <c r="FQ53">
        <v>0</v>
      </c>
      <c r="FR53">
        <f t="shared" si="40"/>
        <v>0</v>
      </c>
      <c r="FS53">
        <v>0</v>
      </c>
      <c r="FV53" t="s">
        <v>24</v>
      </c>
      <c r="FW53" t="s">
        <v>25</v>
      </c>
      <c r="FX53">
        <v>142</v>
      </c>
      <c r="FY53">
        <v>95</v>
      </c>
      <c r="GA53" t="s">
        <v>3</v>
      </c>
      <c r="GD53">
        <v>0</v>
      </c>
      <c r="GF53">
        <v>1640170699</v>
      </c>
      <c r="GG53">
        <v>2</v>
      </c>
      <c r="GH53">
        <v>1</v>
      </c>
      <c r="GI53">
        <v>2</v>
      </c>
      <c r="GJ53">
        <v>0</v>
      </c>
      <c r="GK53">
        <f>ROUND(R53*(S12)/100,2)</f>
        <v>0</v>
      </c>
      <c r="GL53">
        <f t="shared" si="41"/>
        <v>0</v>
      </c>
      <c r="GM53">
        <f t="shared" si="42"/>
        <v>504070.45</v>
      </c>
      <c r="GN53">
        <f t="shared" si="43"/>
        <v>504070.45</v>
      </c>
      <c r="GO53">
        <f t="shared" si="44"/>
        <v>0</v>
      </c>
      <c r="GP53">
        <f t="shared" si="45"/>
        <v>0</v>
      </c>
      <c r="GR53">
        <v>0</v>
      </c>
      <c r="GS53">
        <v>0</v>
      </c>
      <c r="GT53">
        <v>0</v>
      </c>
      <c r="GU53" t="s">
        <v>3</v>
      </c>
      <c r="GV53">
        <f t="shared" si="46"/>
        <v>0</v>
      </c>
      <c r="GW53">
        <v>1</v>
      </c>
      <c r="GX53">
        <f t="shared" si="47"/>
        <v>0</v>
      </c>
      <c r="HA53">
        <v>0</v>
      </c>
      <c r="HB53">
        <v>0</v>
      </c>
      <c r="IK53">
        <v>0</v>
      </c>
    </row>
    <row r="54" spans="1:255" x14ac:dyDescent="0.2">
      <c r="A54" s="2">
        <v>18</v>
      </c>
      <c r="B54" s="2">
        <v>1</v>
      </c>
      <c r="C54" s="2">
        <v>87</v>
      </c>
      <c r="D54" s="2"/>
      <c r="E54" s="2" t="s">
        <v>108</v>
      </c>
      <c r="F54" s="2" t="s">
        <v>109</v>
      </c>
      <c r="G54" s="2" t="s">
        <v>110</v>
      </c>
      <c r="H54" s="2" t="s">
        <v>105</v>
      </c>
      <c r="I54" s="2">
        <f>I52*J54</f>
        <v>798</v>
      </c>
      <c r="J54" s="2">
        <v>100</v>
      </c>
      <c r="K54" s="2"/>
      <c r="L54" s="2"/>
      <c r="M54" s="2"/>
      <c r="N54" s="2"/>
      <c r="O54" s="2">
        <f t="shared" si="14"/>
        <v>60919.32</v>
      </c>
      <c r="P54" s="2">
        <f t="shared" si="15"/>
        <v>60919.32</v>
      </c>
      <c r="Q54" s="2">
        <f t="shared" si="16"/>
        <v>0</v>
      </c>
      <c r="R54" s="2">
        <f t="shared" si="17"/>
        <v>0</v>
      </c>
      <c r="S54" s="2">
        <f t="shared" si="18"/>
        <v>0</v>
      </c>
      <c r="T54" s="2">
        <f t="shared" si="19"/>
        <v>0</v>
      </c>
      <c r="U54" s="2">
        <f t="shared" si="20"/>
        <v>0</v>
      </c>
      <c r="V54" s="2">
        <f t="shared" si="21"/>
        <v>0</v>
      </c>
      <c r="W54" s="2">
        <f t="shared" si="22"/>
        <v>2114.6999999999998</v>
      </c>
      <c r="X54" s="2">
        <f t="shared" si="23"/>
        <v>0</v>
      </c>
      <c r="Y54" s="2">
        <f t="shared" si="24"/>
        <v>0</v>
      </c>
      <c r="Z54" s="2"/>
      <c r="AA54" s="2">
        <v>31230744</v>
      </c>
      <c r="AB54" s="2">
        <f t="shared" si="25"/>
        <v>76.34</v>
      </c>
      <c r="AC54" s="2">
        <f t="shared" si="26"/>
        <v>76.34</v>
      </c>
      <c r="AD54" s="2">
        <f t="shared" si="50"/>
        <v>0</v>
      </c>
      <c r="AE54" s="2">
        <f t="shared" si="51"/>
        <v>0</v>
      </c>
      <c r="AF54" s="2">
        <f t="shared" si="52"/>
        <v>0</v>
      </c>
      <c r="AG54" s="2">
        <f t="shared" si="27"/>
        <v>0</v>
      </c>
      <c r="AH54" s="2">
        <f t="shared" si="49"/>
        <v>0</v>
      </c>
      <c r="AI54" s="2">
        <f t="shared" si="48"/>
        <v>0</v>
      </c>
      <c r="AJ54" s="2">
        <f t="shared" si="28"/>
        <v>2.65</v>
      </c>
      <c r="AK54" s="2">
        <v>76.34</v>
      </c>
      <c r="AL54" s="2">
        <v>76.34</v>
      </c>
      <c r="AM54" s="2">
        <v>0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2.65</v>
      </c>
      <c r="AT54" s="2">
        <v>142</v>
      </c>
      <c r="AU54" s="2">
        <v>95</v>
      </c>
      <c r="AV54" s="2">
        <v>1</v>
      </c>
      <c r="AW54" s="2">
        <v>1</v>
      </c>
      <c r="AX54" s="2"/>
      <c r="AY54" s="2"/>
      <c r="AZ54" s="2">
        <v>1</v>
      </c>
      <c r="BA54" s="2">
        <v>1</v>
      </c>
      <c r="BB54" s="2">
        <v>1</v>
      </c>
      <c r="BC54" s="2">
        <v>1</v>
      </c>
      <c r="BD54" s="2" t="s">
        <v>3</v>
      </c>
      <c r="BE54" s="2" t="s">
        <v>3</v>
      </c>
      <c r="BF54" s="2" t="s">
        <v>3</v>
      </c>
      <c r="BG54" s="2" t="s">
        <v>3</v>
      </c>
      <c r="BH54" s="2">
        <v>3</v>
      </c>
      <c r="BI54" s="2">
        <v>1</v>
      </c>
      <c r="BJ54" s="2" t="s">
        <v>111</v>
      </c>
      <c r="BK54" s="2"/>
      <c r="BL54" s="2"/>
      <c r="BM54" s="2">
        <v>27001</v>
      </c>
      <c r="BN54" s="2">
        <v>0</v>
      </c>
      <c r="BO54" s="2" t="s">
        <v>3</v>
      </c>
      <c r="BP54" s="2">
        <v>0</v>
      </c>
      <c r="BQ54" s="2">
        <v>2</v>
      </c>
      <c r="BR54" s="2">
        <v>0</v>
      </c>
      <c r="BS54" s="2">
        <v>1</v>
      </c>
      <c r="BT54" s="2">
        <v>1</v>
      </c>
      <c r="BU54" s="2">
        <v>1</v>
      </c>
      <c r="BV54" s="2">
        <v>1</v>
      </c>
      <c r="BW54" s="2">
        <v>1</v>
      </c>
      <c r="BX54" s="2">
        <v>1</v>
      </c>
      <c r="BY54" s="2" t="s">
        <v>3</v>
      </c>
      <c r="BZ54" s="2">
        <v>142</v>
      </c>
      <c r="CA54" s="2">
        <v>95</v>
      </c>
      <c r="CB54" s="2"/>
      <c r="CC54" s="2"/>
      <c r="CD54" s="2"/>
      <c r="CE54" s="2"/>
      <c r="CF54" s="2">
        <v>0</v>
      </c>
      <c r="CG54" s="2">
        <v>0</v>
      </c>
      <c r="CH54" s="2"/>
      <c r="CI54" s="2"/>
      <c r="CJ54" s="2"/>
      <c r="CK54" s="2"/>
      <c r="CL54" s="2"/>
      <c r="CM54" s="2">
        <v>0</v>
      </c>
      <c r="CN54" s="2" t="s">
        <v>3</v>
      </c>
      <c r="CO54" s="2">
        <v>0</v>
      </c>
      <c r="CP54" s="2">
        <f t="shared" si="29"/>
        <v>60919.32</v>
      </c>
      <c r="CQ54" s="2">
        <f t="shared" si="30"/>
        <v>76.34</v>
      </c>
      <c r="CR54" s="2">
        <f t="shared" si="31"/>
        <v>0</v>
      </c>
      <c r="CS54" s="2">
        <f t="shared" si="32"/>
        <v>0</v>
      </c>
      <c r="CT54" s="2">
        <f t="shared" si="33"/>
        <v>0</v>
      </c>
      <c r="CU54" s="2">
        <f t="shared" si="34"/>
        <v>0</v>
      </c>
      <c r="CV54" s="2">
        <f t="shared" si="35"/>
        <v>0</v>
      </c>
      <c r="CW54" s="2">
        <f t="shared" si="36"/>
        <v>0</v>
      </c>
      <c r="CX54" s="2">
        <f t="shared" si="37"/>
        <v>2.65</v>
      </c>
      <c r="CY54" s="2">
        <f t="shared" si="53"/>
        <v>0</v>
      </c>
      <c r="CZ54" s="2">
        <f t="shared" si="54"/>
        <v>0</v>
      </c>
      <c r="DA54" s="2"/>
      <c r="DB54" s="2"/>
      <c r="DC54" s="2" t="s">
        <v>3</v>
      </c>
      <c r="DD54" s="2" t="s">
        <v>3</v>
      </c>
      <c r="DE54" s="2" t="s">
        <v>3</v>
      </c>
      <c r="DF54" s="2" t="s">
        <v>3</v>
      </c>
      <c r="DG54" s="2" t="s">
        <v>3</v>
      </c>
      <c r="DH54" s="2" t="s">
        <v>3</v>
      </c>
      <c r="DI54" s="2" t="s">
        <v>3</v>
      </c>
      <c r="DJ54" s="2" t="s">
        <v>3</v>
      </c>
      <c r="DK54" s="2" t="s">
        <v>3</v>
      </c>
      <c r="DL54" s="2" t="s">
        <v>3</v>
      </c>
      <c r="DM54" s="2" t="s">
        <v>3</v>
      </c>
      <c r="DN54" s="2">
        <v>0</v>
      </c>
      <c r="DO54" s="2">
        <v>0</v>
      </c>
      <c r="DP54" s="2">
        <v>1</v>
      </c>
      <c r="DQ54" s="2">
        <v>1</v>
      </c>
      <c r="DR54" s="2"/>
      <c r="DS54" s="2"/>
      <c r="DT54" s="2"/>
      <c r="DU54" s="2">
        <v>1010</v>
      </c>
      <c r="DV54" s="2" t="s">
        <v>105</v>
      </c>
      <c r="DW54" s="2" t="s">
        <v>105</v>
      </c>
      <c r="DX54" s="2">
        <v>1</v>
      </c>
      <c r="DY54" s="2"/>
      <c r="DZ54" s="2"/>
      <c r="EA54" s="2"/>
      <c r="EB54" s="2"/>
      <c r="EC54" s="2"/>
      <c r="ED54" s="2"/>
      <c r="EE54" s="2">
        <v>31230540</v>
      </c>
      <c r="EF54" s="2">
        <v>2</v>
      </c>
      <c r="EG54" s="2" t="s">
        <v>21</v>
      </c>
      <c r="EH54" s="2">
        <v>0</v>
      </c>
      <c r="EI54" s="2" t="s">
        <v>3</v>
      </c>
      <c r="EJ54" s="2">
        <v>1</v>
      </c>
      <c r="EK54" s="2">
        <v>27001</v>
      </c>
      <c r="EL54" s="2" t="s">
        <v>63</v>
      </c>
      <c r="EM54" s="2" t="s">
        <v>64</v>
      </c>
      <c r="EN54" s="2"/>
      <c r="EO54" s="2" t="s">
        <v>3</v>
      </c>
      <c r="EP54" s="2"/>
      <c r="EQ54" s="2">
        <v>0</v>
      </c>
      <c r="ER54" s="2">
        <v>76.34</v>
      </c>
      <c r="ES54" s="2">
        <v>76.34</v>
      </c>
      <c r="ET54" s="2">
        <v>0</v>
      </c>
      <c r="EU54" s="2">
        <v>0</v>
      </c>
      <c r="EV54" s="2">
        <v>0</v>
      </c>
      <c r="EW54" s="2">
        <v>0</v>
      </c>
      <c r="EX54" s="2">
        <v>0</v>
      </c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>
        <v>0</v>
      </c>
      <c r="FR54" s="2">
        <f t="shared" si="40"/>
        <v>0</v>
      </c>
      <c r="FS54" s="2">
        <v>0</v>
      </c>
      <c r="FT54" s="2"/>
      <c r="FU54" s="2"/>
      <c r="FV54" s="2"/>
      <c r="FW54" s="2"/>
      <c r="FX54" s="2">
        <v>142</v>
      </c>
      <c r="FY54" s="2">
        <v>95</v>
      </c>
      <c r="FZ54" s="2"/>
      <c r="GA54" s="2" t="s">
        <v>3</v>
      </c>
      <c r="GB54" s="2"/>
      <c r="GC54" s="2"/>
      <c r="GD54" s="2">
        <v>0</v>
      </c>
      <c r="GE54" s="2"/>
      <c r="GF54" s="2">
        <v>-1510139607</v>
      </c>
      <c r="GG54" s="2">
        <v>2</v>
      </c>
      <c r="GH54" s="2">
        <v>1</v>
      </c>
      <c r="GI54" s="2">
        <v>-2</v>
      </c>
      <c r="GJ54" s="2">
        <v>0</v>
      </c>
      <c r="GK54" s="2">
        <f>ROUND(R54*(R12)/100,2)</f>
        <v>0</v>
      </c>
      <c r="GL54" s="2">
        <f t="shared" si="41"/>
        <v>0</v>
      </c>
      <c r="GM54" s="2">
        <f t="shared" si="42"/>
        <v>60919.32</v>
      </c>
      <c r="GN54" s="2">
        <f t="shared" si="43"/>
        <v>60919.32</v>
      </c>
      <c r="GO54" s="2">
        <f t="shared" si="44"/>
        <v>0</v>
      </c>
      <c r="GP54" s="2">
        <f t="shared" si="45"/>
        <v>0</v>
      </c>
      <c r="GQ54" s="2"/>
      <c r="GR54" s="2">
        <v>0</v>
      </c>
      <c r="GS54" s="2">
        <v>3</v>
      </c>
      <c r="GT54" s="2">
        <v>0</v>
      </c>
      <c r="GU54" s="2" t="s">
        <v>3</v>
      </c>
      <c r="GV54" s="2">
        <f t="shared" si="46"/>
        <v>0</v>
      </c>
      <c r="GW54" s="2">
        <v>1</v>
      </c>
      <c r="GX54" s="2">
        <f t="shared" si="47"/>
        <v>0</v>
      </c>
      <c r="GY54" s="2"/>
      <c r="GZ54" s="2"/>
      <c r="HA54" s="2">
        <v>0</v>
      </c>
      <c r="HB54" s="2">
        <v>0</v>
      </c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>
        <v>0</v>
      </c>
      <c r="IL54" s="2"/>
      <c r="IM54" s="2"/>
      <c r="IN54" s="2"/>
      <c r="IO54" s="2"/>
      <c r="IP54" s="2"/>
      <c r="IQ54" s="2"/>
      <c r="IR54" s="2"/>
      <c r="IS54" s="2"/>
      <c r="IT54" s="2"/>
      <c r="IU54" s="2"/>
    </row>
    <row r="55" spans="1:255" x14ac:dyDescent="0.2">
      <c r="A55">
        <v>18</v>
      </c>
      <c r="B55">
        <v>1</v>
      </c>
      <c r="C55">
        <v>96</v>
      </c>
      <c r="E55" t="s">
        <v>108</v>
      </c>
      <c r="F55" t="s">
        <v>109</v>
      </c>
      <c r="G55" t="s">
        <v>110</v>
      </c>
      <c r="H55" t="s">
        <v>105</v>
      </c>
      <c r="I55">
        <f>I53*J55</f>
        <v>798</v>
      </c>
      <c r="J55">
        <v>100</v>
      </c>
      <c r="O55">
        <f t="shared" si="14"/>
        <v>217481.97</v>
      </c>
      <c r="P55">
        <f t="shared" si="15"/>
        <v>217481.97</v>
      </c>
      <c r="Q55">
        <f t="shared" si="16"/>
        <v>0</v>
      </c>
      <c r="R55">
        <f t="shared" si="17"/>
        <v>0</v>
      </c>
      <c r="S55">
        <f t="shared" si="18"/>
        <v>0</v>
      </c>
      <c r="T55">
        <f t="shared" si="19"/>
        <v>0</v>
      </c>
      <c r="U55">
        <f t="shared" si="20"/>
        <v>0</v>
      </c>
      <c r="V55">
        <f t="shared" si="21"/>
        <v>0</v>
      </c>
      <c r="W55">
        <f t="shared" si="22"/>
        <v>2114.6999999999998</v>
      </c>
      <c r="X55">
        <f t="shared" si="23"/>
        <v>0</v>
      </c>
      <c r="Y55">
        <f t="shared" si="24"/>
        <v>0</v>
      </c>
      <c r="AA55">
        <v>31230745</v>
      </c>
      <c r="AB55">
        <f t="shared" si="25"/>
        <v>76.34</v>
      </c>
      <c r="AC55">
        <f t="shared" si="26"/>
        <v>76.34</v>
      </c>
      <c r="AD55">
        <f t="shared" si="50"/>
        <v>0</v>
      </c>
      <c r="AE55">
        <f t="shared" si="51"/>
        <v>0</v>
      </c>
      <c r="AF55">
        <f t="shared" si="52"/>
        <v>0</v>
      </c>
      <c r="AG55">
        <f t="shared" si="27"/>
        <v>0</v>
      </c>
      <c r="AH55">
        <f t="shared" si="49"/>
        <v>0</v>
      </c>
      <c r="AI55">
        <f t="shared" si="48"/>
        <v>0</v>
      </c>
      <c r="AJ55">
        <f t="shared" si="28"/>
        <v>2.65</v>
      </c>
      <c r="AK55">
        <v>76.34</v>
      </c>
      <c r="AL55">
        <v>76.34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2.65</v>
      </c>
      <c r="AT55">
        <v>121</v>
      </c>
      <c r="AU55">
        <v>76</v>
      </c>
      <c r="AV55">
        <v>1</v>
      </c>
      <c r="AW55">
        <v>1</v>
      </c>
      <c r="AZ55">
        <v>1</v>
      </c>
      <c r="BA55">
        <v>1</v>
      </c>
      <c r="BB55">
        <v>1</v>
      </c>
      <c r="BC55">
        <v>3.57</v>
      </c>
      <c r="BD55" t="s">
        <v>3</v>
      </c>
      <c r="BE55" t="s">
        <v>3</v>
      </c>
      <c r="BF55" t="s">
        <v>3</v>
      </c>
      <c r="BG55" t="s">
        <v>3</v>
      </c>
      <c r="BH55">
        <v>3</v>
      </c>
      <c r="BI55">
        <v>1</v>
      </c>
      <c r="BJ55" t="s">
        <v>111</v>
      </c>
      <c r="BM55">
        <v>27001</v>
      </c>
      <c r="BN55">
        <v>0</v>
      </c>
      <c r="BO55" t="s">
        <v>109</v>
      </c>
      <c r="BP55">
        <v>1</v>
      </c>
      <c r="BQ55">
        <v>2</v>
      </c>
      <c r="BR55">
        <v>0</v>
      </c>
      <c r="BS55">
        <v>1</v>
      </c>
      <c r="BT55">
        <v>1</v>
      </c>
      <c r="BU55">
        <v>1</v>
      </c>
      <c r="BV55">
        <v>1</v>
      </c>
      <c r="BW55">
        <v>1</v>
      </c>
      <c r="BX55">
        <v>1</v>
      </c>
      <c r="BY55" t="s">
        <v>3</v>
      </c>
      <c r="BZ55">
        <v>142</v>
      </c>
      <c r="CA55">
        <v>95</v>
      </c>
      <c r="CF55">
        <v>0</v>
      </c>
      <c r="CG55">
        <v>0</v>
      </c>
      <c r="CM55">
        <v>0</v>
      </c>
      <c r="CN55" t="s">
        <v>3</v>
      </c>
      <c r="CO55">
        <v>0</v>
      </c>
      <c r="CP55">
        <f t="shared" si="29"/>
        <v>217481.97</v>
      </c>
      <c r="CQ55">
        <f t="shared" si="30"/>
        <v>272.53379999999999</v>
      </c>
      <c r="CR55">
        <f t="shared" si="31"/>
        <v>0</v>
      </c>
      <c r="CS55">
        <f t="shared" si="32"/>
        <v>0</v>
      </c>
      <c r="CT55">
        <f t="shared" si="33"/>
        <v>0</v>
      </c>
      <c r="CU55">
        <f t="shared" si="34"/>
        <v>0</v>
      </c>
      <c r="CV55">
        <f t="shared" si="35"/>
        <v>0</v>
      </c>
      <c r="CW55">
        <f t="shared" si="36"/>
        <v>0</v>
      </c>
      <c r="CX55">
        <f t="shared" si="37"/>
        <v>2.65</v>
      </c>
      <c r="CY55">
        <f t="shared" si="53"/>
        <v>0</v>
      </c>
      <c r="CZ55">
        <f t="shared" si="54"/>
        <v>0</v>
      </c>
      <c r="DC55" t="s">
        <v>3</v>
      </c>
      <c r="DD55" t="s">
        <v>3</v>
      </c>
      <c r="DE55" t="s">
        <v>3</v>
      </c>
      <c r="DF55" t="s">
        <v>3</v>
      </c>
      <c r="DG55" t="s">
        <v>3</v>
      </c>
      <c r="DH55" t="s">
        <v>3</v>
      </c>
      <c r="DI55" t="s">
        <v>3</v>
      </c>
      <c r="DJ55" t="s">
        <v>3</v>
      </c>
      <c r="DK55" t="s">
        <v>3</v>
      </c>
      <c r="DL55" t="s">
        <v>3</v>
      </c>
      <c r="DM55" t="s">
        <v>3</v>
      </c>
      <c r="DN55">
        <v>0</v>
      </c>
      <c r="DO55">
        <v>0</v>
      </c>
      <c r="DP55">
        <v>1</v>
      </c>
      <c r="DQ55">
        <v>1</v>
      </c>
      <c r="DU55">
        <v>1010</v>
      </c>
      <c r="DV55" t="s">
        <v>105</v>
      </c>
      <c r="DW55" t="s">
        <v>105</v>
      </c>
      <c r="DX55">
        <v>1</v>
      </c>
      <c r="EE55">
        <v>31230540</v>
      </c>
      <c r="EF55">
        <v>2</v>
      </c>
      <c r="EG55" t="s">
        <v>21</v>
      </c>
      <c r="EH55">
        <v>0</v>
      </c>
      <c r="EI55" t="s">
        <v>3</v>
      </c>
      <c r="EJ55">
        <v>1</v>
      </c>
      <c r="EK55">
        <v>27001</v>
      </c>
      <c r="EL55" t="s">
        <v>63</v>
      </c>
      <c r="EM55" t="s">
        <v>64</v>
      </c>
      <c r="EO55" t="s">
        <v>3</v>
      </c>
      <c r="EQ55">
        <v>0</v>
      </c>
      <c r="ER55">
        <v>76.34</v>
      </c>
      <c r="ES55">
        <v>76.34</v>
      </c>
      <c r="ET55">
        <v>0</v>
      </c>
      <c r="EU55">
        <v>0</v>
      </c>
      <c r="EV55">
        <v>0</v>
      </c>
      <c r="EW55">
        <v>0</v>
      </c>
      <c r="EX55">
        <v>0</v>
      </c>
      <c r="FQ55">
        <v>0</v>
      </c>
      <c r="FR55">
        <f t="shared" si="40"/>
        <v>0</v>
      </c>
      <c r="FS55">
        <v>0</v>
      </c>
      <c r="FV55" t="s">
        <v>24</v>
      </c>
      <c r="FW55" t="s">
        <v>25</v>
      </c>
      <c r="FX55">
        <v>142</v>
      </c>
      <c r="FY55">
        <v>95</v>
      </c>
      <c r="GA55" t="s">
        <v>3</v>
      </c>
      <c r="GD55">
        <v>0</v>
      </c>
      <c r="GF55">
        <v>-1510139607</v>
      </c>
      <c r="GG55">
        <v>2</v>
      </c>
      <c r="GH55">
        <v>1</v>
      </c>
      <c r="GI55">
        <v>2</v>
      </c>
      <c r="GJ55">
        <v>0</v>
      </c>
      <c r="GK55">
        <f>ROUND(R55*(S12)/100,2)</f>
        <v>0</v>
      </c>
      <c r="GL55">
        <f t="shared" si="41"/>
        <v>0</v>
      </c>
      <c r="GM55">
        <f t="shared" si="42"/>
        <v>217481.97</v>
      </c>
      <c r="GN55">
        <f t="shared" si="43"/>
        <v>217481.97</v>
      </c>
      <c r="GO55">
        <f t="shared" si="44"/>
        <v>0</v>
      </c>
      <c r="GP55">
        <f t="shared" si="45"/>
        <v>0</v>
      </c>
      <c r="GR55">
        <v>0</v>
      </c>
      <c r="GS55">
        <v>0</v>
      </c>
      <c r="GT55">
        <v>0</v>
      </c>
      <c r="GU55" t="s">
        <v>3</v>
      </c>
      <c r="GV55">
        <f t="shared" si="46"/>
        <v>0</v>
      </c>
      <c r="GW55">
        <v>1</v>
      </c>
      <c r="GX55">
        <f t="shared" si="47"/>
        <v>0</v>
      </c>
      <c r="HA55">
        <v>0</v>
      </c>
      <c r="HB55">
        <v>0</v>
      </c>
      <c r="IK55">
        <v>0</v>
      </c>
    </row>
    <row r="56" spans="1:255" x14ac:dyDescent="0.2">
      <c r="A56" s="2">
        <v>17</v>
      </c>
      <c r="B56" s="2">
        <v>1</v>
      </c>
      <c r="C56" s="2">
        <f>ROW(SmtRes!A101)</f>
        <v>101</v>
      </c>
      <c r="D56" s="2">
        <f>ROW(EtalonRes!A99)</f>
        <v>99</v>
      </c>
      <c r="E56" s="2" t="s">
        <v>112</v>
      </c>
      <c r="F56" s="2" t="s">
        <v>113</v>
      </c>
      <c r="G56" s="2" t="s">
        <v>114</v>
      </c>
      <c r="H56" s="2" t="s">
        <v>115</v>
      </c>
      <c r="I56" s="2">
        <f t="shared" ref="I56:I61" si="55">ROUND((2450)/100,9)</f>
        <v>24.5</v>
      </c>
      <c r="J56" s="2">
        <v>0</v>
      </c>
      <c r="K56" s="2"/>
      <c r="L56" s="2"/>
      <c r="M56" s="2"/>
      <c r="N56" s="2"/>
      <c r="O56" s="2">
        <f t="shared" si="14"/>
        <v>55458.45</v>
      </c>
      <c r="P56" s="2">
        <f t="shared" si="15"/>
        <v>48473.25</v>
      </c>
      <c r="Q56" s="2">
        <f t="shared" si="16"/>
        <v>160.97</v>
      </c>
      <c r="R56" s="2">
        <f t="shared" si="17"/>
        <v>23.28</v>
      </c>
      <c r="S56" s="2">
        <f t="shared" si="18"/>
        <v>6824.23</v>
      </c>
      <c r="T56" s="2">
        <f t="shared" si="19"/>
        <v>0</v>
      </c>
      <c r="U56" s="2">
        <f t="shared" si="20"/>
        <v>859.45999999999992</v>
      </c>
      <c r="V56" s="2">
        <f t="shared" si="21"/>
        <v>1.7150000000000001</v>
      </c>
      <c r="W56" s="2">
        <f t="shared" si="22"/>
        <v>0</v>
      </c>
      <c r="X56" s="2">
        <f t="shared" si="23"/>
        <v>7874.64</v>
      </c>
      <c r="Y56" s="2">
        <f t="shared" si="24"/>
        <v>6162.76</v>
      </c>
      <c r="Z56" s="2"/>
      <c r="AA56" s="2">
        <v>31230744</v>
      </c>
      <c r="AB56" s="2">
        <f t="shared" si="25"/>
        <v>2263.61</v>
      </c>
      <c r="AC56" s="2">
        <f t="shared" si="26"/>
        <v>1978.5</v>
      </c>
      <c r="AD56" s="2">
        <f t="shared" si="50"/>
        <v>6.57</v>
      </c>
      <c r="AE56" s="2">
        <f t="shared" si="51"/>
        <v>0.95</v>
      </c>
      <c r="AF56" s="2">
        <f t="shared" si="52"/>
        <v>278.54000000000002</v>
      </c>
      <c r="AG56" s="2">
        <f t="shared" si="27"/>
        <v>0</v>
      </c>
      <c r="AH56" s="2">
        <f t="shared" si="49"/>
        <v>35.08</v>
      </c>
      <c r="AI56" s="2">
        <f t="shared" si="48"/>
        <v>7.0000000000000007E-2</v>
      </c>
      <c r="AJ56" s="2">
        <f t="shared" si="28"/>
        <v>0</v>
      </c>
      <c r="AK56" s="2">
        <v>2263.61</v>
      </c>
      <c r="AL56" s="2">
        <v>1978.5</v>
      </c>
      <c r="AM56" s="2">
        <v>6.57</v>
      </c>
      <c r="AN56" s="2">
        <v>0.95</v>
      </c>
      <c r="AO56" s="2">
        <v>278.54000000000002</v>
      </c>
      <c r="AP56" s="2">
        <v>0</v>
      </c>
      <c r="AQ56" s="2">
        <v>35.08</v>
      </c>
      <c r="AR56" s="2">
        <v>7.0000000000000007E-2</v>
      </c>
      <c r="AS56" s="2">
        <v>0</v>
      </c>
      <c r="AT56" s="2">
        <v>115</v>
      </c>
      <c r="AU56" s="2">
        <v>90</v>
      </c>
      <c r="AV56" s="2">
        <v>1</v>
      </c>
      <c r="AW56" s="2">
        <v>1</v>
      </c>
      <c r="AX56" s="2"/>
      <c r="AY56" s="2"/>
      <c r="AZ56" s="2">
        <v>1</v>
      </c>
      <c r="BA56" s="2">
        <v>1</v>
      </c>
      <c r="BB56" s="2">
        <v>1</v>
      </c>
      <c r="BC56" s="2">
        <v>1</v>
      </c>
      <c r="BD56" s="2" t="s">
        <v>3</v>
      </c>
      <c r="BE56" s="2" t="s">
        <v>3</v>
      </c>
      <c r="BF56" s="2" t="s">
        <v>3</v>
      </c>
      <c r="BG56" s="2" t="s">
        <v>3</v>
      </c>
      <c r="BH56" s="2">
        <v>0</v>
      </c>
      <c r="BI56" s="2">
        <v>1</v>
      </c>
      <c r="BJ56" s="2" t="s">
        <v>116</v>
      </c>
      <c r="BK56" s="2"/>
      <c r="BL56" s="2"/>
      <c r="BM56" s="2">
        <v>47001</v>
      </c>
      <c r="BN56" s="2">
        <v>0</v>
      </c>
      <c r="BO56" s="2" t="s">
        <v>3</v>
      </c>
      <c r="BP56" s="2">
        <v>0</v>
      </c>
      <c r="BQ56" s="2">
        <v>2</v>
      </c>
      <c r="BR56" s="2">
        <v>0</v>
      </c>
      <c r="BS56" s="2">
        <v>1</v>
      </c>
      <c r="BT56" s="2">
        <v>1</v>
      </c>
      <c r="BU56" s="2">
        <v>1</v>
      </c>
      <c r="BV56" s="2">
        <v>1</v>
      </c>
      <c r="BW56" s="2">
        <v>1</v>
      </c>
      <c r="BX56" s="2">
        <v>1</v>
      </c>
      <c r="BY56" s="2" t="s">
        <v>3</v>
      </c>
      <c r="BZ56" s="2">
        <v>115</v>
      </c>
      <c r="CA56" s="2">
        <v>90</v>
      </c>
      <c r="CB56" s="2"/>
      <c r="CC56" s="2"/>
      <c r="CD56" s="2"/>
      <c r="CE56" s="2"/>
      <c r="CF56" s="2">
        <v>0</v>
      </c>
      <c r="CG56" s="2">
        <v>0</v>
      </c>
      <c r="CH56" s="2"/>
      <c r="CI56" s="2"/>
      <c r="CJ56" s="2"/>
      <c r="CK56" s="2"/>
      <c r="CL56" s="2"/>
      <c r="CM56" s="2">
        <v>0</v>
      </c>
      <c r="CN56" s="2" t="s">
        <v>3</v>
      </c>
      <c r="CO56" s="2">
        <v>0</v>
      </c>
      <c r="CP56" s="2">
        <f t="shared" si="29"/>
        <v>55458.45</v>
      </c>
      <c r="CQ56" s="2">
        <f t="shared" si="30"/>
        <v>1978.5</v>
      </c>
      <c r="CR56" s="2">
        <f t="shared" si="31"/>
        <v>6.57</v>
      </c>
      <c r="CS56" s="2">
        <f t="shared" si="32"/>
        <v>0.95</v>
      </c>
      <c r="CT56" s="2">
        <f t="shared" si="33"/>
        <v>278.54000000000002</v>
      </c>
      <c r="CU56" s="2">
        <f t="shared" si="34"/>
        <v>0</v>
      </c>
      <c r="CV56" s="2">
        <f t="shared" si="35"/>
        <v>35.08</v>
      </c>
      <c r="CW56" s="2">
        <f t="shared" si="36"/>
        <v>7.0000000000000007E-2</v>
      </c>
      <c r="CX56" s="2">
        <f t="shared" si="37"/>
        <v>0</v>
      </c>
      <c r="CY56" s="2">
        <f t="shared" si="53"/>
        <v>7874.6364999999987</v>
      </c>
      <c r="CZ56" s="2">
        <f t="shared" si="54"/>
        <v>6162.7589999999991</v>
      </c>
      <c r="DA56" s="2"/>
      <c r="DB56" s="2"/>
      <c r="DC56" s="2" t="s">
        <v>3</v>
      </c>
      <c r="DD56" s="2" t="s">
        <v>3</v>
      </c>
      <c r="DE56" s="2" t="s">
        <v>3</v>
      </c>
      <c r="DF56" s="2" t="s">
        <v>3</v>
      </c>
      <c r="DG56" s="2" t="s">
        <v>3</v>
      </c>
      <c r="DH56" s="2" t="s">
        <v>3</v>
      </c>
      <c r="DI56" s="2" t="s">
        <v>3</v>
      </c>
      <c r="DJ56" s="2" t="s">
        <v>3</v>
      </c>
      <c r="DK56" s="2" t="s">
        <v>3</v>
      </c>
      <c r="DL56" s="2" t="s">
        <v>3</v>
      </c>
      <c r="DM56" s="2" t="s">
        <v>3</v>
      </c>
      <c r="DN56" s="2">
        <v>0</v>
      </c>
      <c r="DO56" s="2">
        <v>0</v>
      </c>
      <c r="DP56" s="2">
        <v>1</v>
      </c>
      <c r="DQ56" s="2">
        <v>1</v>
      </c>
      <c r="DR56" s="2"/>
      <c r="DS56" s="2"/>
      <c r="DT56" s="2"/>
      <c r="DU56" s="2">
        <v>1005</v>
      </c>
      <c r="DV56" s="2" t="s">
        <v>115</v>
      </c>
      <c r="DW56" s="2" t="s">
        <v>115</v>
      </c>
      <c r="DX56" s="2">
        <v>100</v>
      </c>
      <c r="DY56" s="2"/>
      <c r="DZ56" s="2"/>
      <c r="EA56" s="2"/>
      <c r="EB56" s="2"/>
      <c r="EC56" s="2"/>
      <c r="ED56" s="2"/>
      <c r="EE56" s="2">
        <v>31230568</v>
      </c>
      <c r="EF56" s="2">
        <v>2</v>
      </c>
      <c r="EG56" s="2" t="s">
        <v>21</v>
      </c>
      <c r="EH56" s="2">
        <v>0</v>
      </c>
      <c r="EI56" s="2" t="s">
        <v>3</v>
      </c>
      <c r="EJ56" s="2">
        <v>1</v>
      </c>
      <c r="EK56" s="2">
        <v>47001</v>
      </c>
      <c r="EL56" s="2" t="s">
        <v>117</v>
      </c>
      <c r="EM56" s="2" t="s">
        <v>118</v>
      </c>
      <c r="EN56" s="2"/>
      <c r="EO56" s="2" t="s">
        <v>3</v>
      </c>
      <c r="EP56" s="2"/>
      <c r="EQ56" s="2">
        <v>0</v>
      </c>
      <c r="ER56" s="2">
        <v>2263.61</v>
      </c>
      <c r="ES56" s="2">
        <v>1978.5</v>
      </c>
      <c r="ET56" s="2">
        <v>6.57</v>
      </c>
      <c r="EU56" s="2">
        <v>0.95</v>
      </c>
      <c r="EV56" s="2">
        <v>278.54000000000002</v>
      </c>
      <c r="EW56" s="2">
        <v>35.08</v>
      </c>
      <c r="EX56" s="2">
        <v>7.0000000000000007E-2</v>
      </c>
      <c r="EY56" s="2">
        <v>0</v>
      </c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>
        <v>0</v>
      </c>
      <c r="FR56" s="2">
        <f t="shared" si="40"/>
        <v>0</v>
      </c>
      <c r="FS56" s="2">
        <v>0</v>
      </c>
      <c r="FT56" s="2"/>
      <c r="FU56" s="2"/>
      <c r="FV56" s="2"/>
      <c r="FW56" s="2"/>
      <c r="FX56" s="2">
        <v>115</v>
      </c>
      <c r="FY56" s="2">
        <v>90</v>
      </c>
      <c r="FZ56" s="2"/>
      <c r="GA56" s="2" t="s">
        <v>3</v>
      </c>
      <c r="GB56" s="2"/>
      <c r="GC56" s="2"/>
      <c r="GD56" s="2">
        <v>0</v>
      </c>
      <c r="GE56" s="2"/>
      <c r="GF56" s="2">
        <v>2017719170</v>
      </c>
      <c r="GG56" s="2">
        <v>2</v>
      </c>
      <c r="GH56" s="2">
        <v>1</v>
      </c>
      <c r="GI56" s="2">
        <v>-2</v>
      </c>
      <c r="GJ56" s="2">
        <v>0</v>
      </c>
      <c r="GK56" s="2">
        <f>ROUND(R56*(R12)/100,2)</f>
        <v>0</v>
      </c>
      <c r="GL56" s="2">
        <f t="shared" si="41"/>
        <v>0</v>
      </c>
      <c r="GM56" s="2">
        <f t="shared" si="42"/>
        <v>69495.850000000006</v>
      </c>
      <c r="GN56" s="2">
        <f t="shared" si="43"/>
        <v>69495.850000000006</v>
      </c>
      <c r="GO56" s="2">
        <f t="shared" si="44"/>
        <v>0</v>
      </c>
      <c r="GP56" s="2">
        <f t="shared" si="45"/>
        <v>0</v>
      </c>
      <c r="GQ56" s="2"/>
      <c r="GR56" s="2">
        <v>0</v>
      </c>
      <c r="GS56" s="2">
        <v>3</v>
      </c>
      <c r="GT56" s="2">
        <v>0</v>
      </c>
      <c r="GU56" s="2" t="s">
        <v>3</v>
      </c>
      <c r="GV56" s="2">
        <f t="shared" si="46"/>
        <v>0</v>
      </c>
      <c r="GW56" s="2">
        <v>1</v>
      </c>
      <c r="GX56" s="2">
        <f t="shared" si="47"/>
        <v>0</v>
      </c>
      <c r="GY56" s="2"/>
      <c r="GZ56" s="2"/>
      <c r="HA56" s="2">
        <v>0</v>
      </c>
      <c r="HB56" s="2">
        <v>0</v>
      </c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  <c r="IH56" s="2"/>
      <c r="II56" s="2"/>
      <c r="IJ56" s="2"/>
      <c r="IK56" s="2">
        <v>0</v>
      </c>
      <c r="IL56" s="2"/>
      <c r="IM56" s="2"/>
      <c r="IN56" s="2"/>
      <c r="IO56" s="2"/>
      <c r="IP56" s="2"/>
      <c r="IQ56" s="2"/>
      <c r="IR56" s="2"/>
      <c r="IS56" s="2"/>
      <c r="IT56" s="2"/>
      <c r="IU56" s="2"/>
    </row>
    <row r="57" spans="1:255" x14ac:dyDescent="0.2">
      <c r="A57">
        <v>17</v>
      </c>
      <c r="B57">
        <v>1</v>
      </c>
      <c r="C57">
        <f>ROW(SmtRes!A106)</f>
        <v>106</v>
      </c>
      <c r="D57">
        <f>ROW(EtalonRes!A104)</f>
        <v>104</v>
      </c>
      <c r="E57" t="s">
        <v>112</v>
      </c>
      <c r="F57" t="s">
        <v>113</v>
      </c>
      <c r="G57" t="s">
        <v>114</v>
      </c>
      <c r="H57" t="s">
        <v>115</v>
      </c>
      <c r="I57">
        <f t="shared" si="55"/>
        <v>24.5</v>
      </c>
      <c r="J57">
        <v>0</v>
      </c>
      <c r="O57">
        <f t="shared" si="14"/>
        <v>416173.68</v>
      </c>
      <c r="P57">
        <f t="shared" si="15"/>
        <v>246244.11</v>
      </c>
      <c r="Q57">
        <f t="shared" si="16"/>
        <v>1234.5999999999999</v>
      </c>
      <c r="R57">
        <f t="shared" si="17"/>
        <v>575.36</v>
      </c>
      <c r="S57">
        <f t="shared" si="18"/>
        <v>168694.97</v>
      </c>
      <c r="T57">
        <f t="shared" si="19"/>
        <v>0</v>
      </c>
      <c r="U57">
        <f t="shared" si="20"/>
        <v>859.45999999999992</v>
      </c>
      <c r="V57">
        <f t="shared" si="21"/>
        <v>1.7150000000000001</v>
      </c>
      <c r="W57">
        <f t="shared" si="22"/>
        <v>0</v>
      </c>
      <c r="X57">
        <f t="shared" si="23"/>
        <v>165884.92000000001</v>
      </c>
      <c r="Y57">
        <f t="shared" si="24"/>
        <v>121874.64</v>
      </c>
      <c r="AA57">
        <v>31230745</v>
      </c>
      <c r="AB57">
        <f t="shared" si="25"/>
        <v>2263.61</v>
      </c>
      <c r="AC57">
        <f t="shared" si="26"/>
        <v>1978.5</v>
      </c>
      <c r="AD57">
        <f t="shared" si="50"/>
        <v>6.57</v>
      </c>
      <c r="AE57">
        <f t="shared" si="51"/>
        <v>0.95</v>
      </c>
      <c r="AF57">
        <f t="shared" si="52"/>
        <v>278.54000000000002</v>
      </c>
      <c r="AG57">
        <f t="shared" si="27"/>
        <v>0</v>
      </c>
      <c r="AH57">
        <f t="shared" si="49"/>
        <v>35.08</v>
      </c>
      <c r="AI57">
        <f t="shared" si="48"/>
        <v>7.0000000000000007E-2</v>
      </c>
      <c r="AJ57">
        <f t="shared" si="28"/>
        <v>0</v>
      </c>
      <c r="AK57">
        <v>2263.61</v>
      </c>
      <c r="AL57">
        <v>1978.5</v>
      </c>
      <c r="AM57">
        <v>6.57</v>
      </c>
      <c r="AN57">
        <v>0.95</v>
      </c>
      <c r="AO57">
        <v>278.54000000000002</v>
      </c>
      <c r="AP57">
        <v>0</v>
      </c>
      <c r="AQ57">
        <v>35.08</v>
      </c>
      <c r="AR57">
        <v>7.0000000000000007E-2</v>
      </c>
      <c r="AS57">
        <v>0</v>
      </c>
      <c r="AT57">
        <v>98</v>
      </c>
      <c r="AU57">
        <v>72</v>
      </c>
      <c r="AV57">
        <v>1</v>
      </c>
      <c r="AW57">
        <v>1</v>
      </c>
      <c r="AZ57">
        <v>1</v>
      </c>
      <c r="BA57">
        <v>24.72</v>
      </c>
      <c r="BB57">
        <v>7.67</v>
      </c>
      <c r="BC57">
        <v>5.08</v>
      </c>
      <c r="BD57" t="s">
        <v>3</v>
      </c>
      <c r="BE57" t="s">
        <v>3</v>
      </c>
      <c r="BF57" t="s">
        <v>3</v>
      </c>
      <c r="BG57" t="s">
        <v>3</v>
      </c>
      <c r="BH57">
        <v>0</v>
      </c>
      <c r="BI57">
        <v>1</v>
      </c>
      <c r="BJ57" t="s">
        <v>116</v>
      </c>
      <c r="BM57">
        <v>47001</v>
      </c>
      <c r="BN57">
        <v>0</v>
      </c>
      <c r="BO57" t="s">
        <v>113</v>
      </c>
      <c r="BP57">
        <v>1</v>
      </c>
      <c r="BQ57">
        <v>2</v>
      </c>
      <c r="BR57">
        <v>0</v>
      </c>
      <c r="BS57">
        <v>24.72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3</v>
      </c>
      <c r="BZ57">
        <v>115</v>
      </c>
      <c r="CA57">
        <v>90</v>
      </c>
      <c r="CF57">
        <v>0</v>
      </c>
      <c r="CG57">
        <v>0</v>
      </c>
      <c r="CM57">
        <v>0</v>
      </c>
      <c r="CN57" t="s">
        <v>3</v>
      </c>
      <c r="CO57">
        <v>0</v>
      </c>
      <c r="CP57">
        <f t="shared" si="29"/>
        <v>416173.68</v>
      </c>
      <c r="CQ57">
        <f t="shared" si="30"/>
        <v>10050.780000000001</v>
      </c>
      <c r="CR57">
        <f t="shared" si="31"/>
        <v>50.3919</v>
      </c>
      <c r="CS57">
        <f t="shared" si="32"/>
        <v>23.483999999999998</v>
      </c>
      <c r="CT57">
        <f t="shared" si="33"/>
        <v>6885.5088000000005</v>
      </c>
      <c r="CU57">
        <f t="shared" si="34"/>
        <v>0</v>
      </c>
      <c r="CV57">
        <f t="shared" si="35"/>
        <v>35.08</v>
      </c>
      <c r="CW57">
        <f t="shared" si="36"/>
        <v>7.0000000000000007E-2</v>
      </c>
      <c r="CX57">
        <f t="shared" si="37"/>
        <v>0</v>
      </c>
      <c r="CY57">
        <f t="shared" si="53"/>
        <v>165884.92339999997</v>
      </c>
      <c r="CZ57">
        <f t="shared" si="54"/>
        <v>121874.6376</v>
      </c>
      <c r="DC57" t="s">
        <v>3</v>
      </c>
      <c r="DD57" t="s">
        <v>3</v>
      </c>
      <c r="DE57" t="s">
        <v>3</v>
      </c>
      <c r="DF57" t="s">
        <v>3</v>
      </c>
      <c r="DG57" t="s">
        <v>3</v>
      </c>
      <c r="DH57" t="s">
        <v>3</v>
      </c>
      <c r="DI57" t="s">
        <v>3</v>
      </c>
      <c r="DJ57" t="s">
        <v>3</v>
      </c>
      <c r="DK57" t="s">
        <v>3</v>
      </c>
      <c r="DL57" t="s">
        <v>3</v>
      </c>
      <c r="DM57" t="s">
        <v>3</v>
      </c>
      <c r="DN57">
        <v>0</v>
      </c>
      <c r="DO57">
        <v>0</v>
      </c>
      <c r="DP57">
        <v>1</v>
      </c>
      <c r="DQ57">
        <v>1</v>
      </c>
      <c r="DU57">
        <v>1005</v>
      </c>
      <c r="DV57" t="s">
        <v>115</v>
      </c>
      <c r="DW57" t="s">
        <v>115</v>
      </c>
      <c r="DX57">
        <v>100</v>
      </c>
      <c r="EE57">
        <v>31230568</v>
      </c>
      <c r="EF57">
        <v>2</v>
      </c>
      <c r="EG57" t="s">
        <v>21</v>
      </c>
      <c r="EH57">
        <v>0</v>
      </c>
      <c r="EI57" t="s">
        <v>3</v>
      </c>
      <c r="EJ57">
        <v>1</v>
      </c>
      <c r="EK57">
        <v>47001</v>
      </c>
      <c r="EL57" t="s">
        <v>117</v>
      </c>
      <c r="EM57" t="s">
        <v>118</v>
      </c>
      <c r="EO57" t="s">
        <v>3</v>
      </c>
      <c r="EQ57">
        <v>0</v>
      </c>
      <c r="ER57">
        <v>2263.61</v>
      </c>
      <c r="ES57">
        <v>1978.5</v>
      </c>
      <c r="ET57">
        <v>6.57</v>
      </c>
      <c r="EU57">
        <v>0.95</v>
      </c>
      <c r="EV57">
        <v>278.54000000000002</v>
      </c>
      <c r="EW57">
        <v>35.08</v>
      </c>
      <c r="EX57">
        <v>7.0000000000000007E-2</v>
      </c>
      <c r="EY57">
        <v>0</v>
      </c>
      <c r="FQ57">
        <v>0</v>
      </c>
      <c r="FR57">
        <f t="shared" si="40"/>
        <v>0</v>
      </c>
      <c r="FS57">
        <v>0</v>
      </c>
      <c r="FV57" t="s">
        <v>24</v>
      </c>
      <c r="FW57" t="s">
        <v>25</v>
      </c>
      <c r="FX57">
        <v>115</v>
      </c>
      <c r="FY57">
        <v>90</v>
      </c>
      <c r="GA57" t="s">
        <v>3</v>
      </c>
      <c r="GD57">
        <v>0</v>
      </c>
      <c r="GF57">
        <v>2017719170</v>
      </c>
      <c r="GG57">
        <v>2</v>
      </c>
      <c r="GH57">
        <v>1</v>
      </c>
      <c r="GI57">
        <v>2</v>
      </c>
      <c r="GJ57">
        <v>0</v>
      </c>
      <c r="GK57">
        <f>ROUND(R57*(S12)/100,2)</f>
        <v>0</v>
      </c>
      <c r="GL57">
        <f t="shared" si="41"/>
        <v>0</v>
      </c>
      <c r="GM57">
        <f t="shared" si="42"/>
        <v>703933.24</v>
      </c>
      <c r="GN57">
        <f t="shared" si="43"/>
        <v>703933.24</v>
      </c>
      <c r="GO57">
        <f t="shared" si="44"/>
        <v>0</v>
      </c>
      <c r="GP57">
        <f t="shared" si="45"/>
        <v>0</v>
      </c>
      <c r="GR57">
        <v>0</v>
      </c>
      <c r="GS57">
        <v>3</v>
      </c>
      <c r="GT57">
        <v>0</v>
      </c>
      <c r="GU57" t="s">
        <v>3</v>
      </c>
      <c r="GV57">
        <f t="shared" si="46"/>
        <v>0</v>
      </c>
      <c r="GW57">
        <v>1</v>
      </c>
      <c r="GX57">
        <f t="shared" si="47"/>
        <v>0</v>
      </c>
      <c r="HA57">
        <v>0</v>
      </c>
      <c r="HB57">
        <v>0</v>
      </c>
      <c r="IK57">
        <v>0</v>
      </c>
    </row>
    <row r="58" spans="1:255" x14ac:dyDescent="0.2">
      <c r="A58" s="2">
        <v>17</v>
      </c>
      <c r="B58" s="2">
        <v>1</v>
      </c>
      <c r="C58" s="2">
        <f>ROW(SmtRes!A108)</f>
        <v>108</v>
      </c>
      <c r="D58" s="2">
        <f>ROW(EtalonRes!A106)</f>
        <v>106</v>
      </c>
      <c r="E58" s="2" t="s">
        <v>119</v>
      </c>
      <c r="F58" s="2" t="s">
        <v>120</v>
      </c>
      <c r="G58" s="2" t="s">
        <v>121</v>
      </c>
      <c r="H58" s="2" t="s">
        <v>115</v>
      </c>
      <c r="I58" s="2">
        <f t="shared" si="55"/>
        <v>24.5</v>
      </c>
      <c r="J58" s="2">
        <v>0</v>
      </c>
      <c r="K58" s="2"/>
      <c r="L58" s="2"/>
      <c r="M58" s="2"/>
      <c r="N58" s="2"/>
      <c r="O58" s="2">
        <f t="shared" si="14"/>
        <v>51665.36</v>
      </c>
      <c r="P58" s="2">
        <f t="shared" si="15"/>
        <v>48473.25</v>
      </c>
      <c r="Q58" s="2">
        <f t="shared" si="16"/>
        <v>0</v>
      </c>
      <c r="R58" s="2">
        <f t="shared" si="17"/>
        <v>0</v>
      </c>
      <c r="S58" s="2">
        <f t="shared" si="18"/>
        <v>3192.11</v>
      </c>
      <c r="T58" s="2">
        <f t="shared" si="19"/>
        <v>0</v>
      </c>
      <c r="U58" s="2">
        <f t="shared" si="20"/>
        <v>402.04500000000002</v>
      </c>
      <c r="V58" s="2">
        <f t="shared" si="21"/>
        <v>0</v>
      </c>
      <c r="W58" s="2">
        <f t="shared" si="22"/>
        <v>0</v>
      </c>
      <c r="X58" s="2">
        <f t="shared" si="23"/>
        <v>3670.93</v>
      </c>
      <c r="Y58" s="2">
        <f t="shared" si="24"/>
        <v>2872.9</v>
      </c>
      <c r="Z58" s="2"/>
      <c r="AA58" s="2">
        <v>31230744</v>
      </c>
      <c r="AB58" s="2">
        <f t="shared" si="25"/>
        <v>2108.79</v>
      </c>
      <c r="AC58" s="2">
        <f>ROUND(((ES58*3)),6)</f>
        <v>1978.5</v>
      </c>
      <c r="AD58" s="2">
        <f>ROUND(((((ET58*3))-((EU58*3)))+AE58),6)</f>
        <v>0</v>
      </c>
      <c r="AE58" s="2">
        <f>ROUND(((EU58*3)),6)</f>
        <v>0</v>
      </c>
      <c r="AF58" s="2">
        <f>ROUND(((EV58*3)),6)</f>
        <v>130.29</v>
      </c>
      <c r="AG58" s="2">
        <f t="shared" si="27"/>
        <v>0</v>
      </c>
      <c r="AH58" s="2">
        <f>((EW58*3))</f>
        <v>16.41</v>
      </c>
      <c r="AI58" s="2">
        <f>((EX58*3))</f>
        <v>0</v>
      </c>
      <c r="AJ58" s="2">
        <f t="shared" si="28"/>
        <v>0</v>
      </c>
      <c r="AK58" s="2">
        <v>702.93</v>
      </c>
      <c r="AL58" s="2">
        <v>659.5</v>
      </c>
      <c r="AM58" s="2">
        <v>0</v>
      </c>
      <c r="AN58" s="2">
        <v>0</v>
      </c>
      <c r="AO58" s="2">
        <v>43.43</v>
      </c>
      <c r="AP58" s="2">
        <v>0</v>
      </c>
      <c r="AQ58" s="2">
        <v>5.47</v>
      </c>
      <c r="AR58" s="2">
        <v>0</v>
      </c>
      <c r="AS58" s="2">
        <v>0</v>
      </c>
      <c r="AT58" s="2">
        <v>115</v>
      </c>
      <c r="AU58" s="2">
        <v>90</v>
      </c>
      <c r="AV58" s="2">
        <v>1</v>
      </c>
      <c r="AW58" s="2">
        <v>1</v>
      </c>
      <c r="AX58" s="2"/>
      <c r="AY58" s="2"/>
      <c r="AZ58" s="2">
        <v>1</v>
      </c>
      <c r="BA58" s="2">
        <v>1</v>
      </c>
      <c r="BB58" s="2">
        <v>1</v>
      </c>
      <c r="BC58" s="2">
        <v>1</v>
      </c>
      <c r="BD58" s="2" t="s">
        <v>3</v>
      </c>
      <c r="BE58" s="2" t="s">
        <v>3</v>
      </c>
      <c r="BF58" s="2" t="s">
        <v>3</v>
      </c>
      <c r="BG58" s="2" t="s">
        <v>3</v>
      </c>
      <c r="BH58" s="2">
        <v>0</v>
      </c>
      <c r="BI58" s="2">
        <v>1</v>
      </c>
      <c r="BJ58" s="2" t="s">
        <v>122</v>
      </c>
      <c r="BK58" s="2"/>
      <c r="BL58" s="2"/>
      <c r="BM58" s="2">
        <v>47001</v>
      </c>
      <c r="BN58" s="2">
        <v>0</v>
      </c>
      <c r="BO58" s="2" t="s">
        <v>3</v>
      </c>
      <c r="BP58" s="2">
        <v>0</v>
      </c>
      <c r="BQ58" s="2">
        <v>2</v>
      </c>
      <c r="BR58" s="2">
        <v>0</v>
      </c>
      <c r="BS58" s="2">
        <v>1</v>
      </c>
      <c r="BT58" s="2">
        <v>1</v>
      </c>
      <c r="BU58" s="2">
        <v>1</v>
      </c>
      <c r="BV58" s="2">
        <v>1</v>
      </c>
      <c r="BW58" s="2">
        <v>1</v>
      </c>
      <c r="BX58" s="2">
        <v>1</v>
      </c>
      <c r="BY58" s="2" t="s">
        <v>3</v>
      </c>
      <c r="BZ58" s="2">
        <v>115</v>
      </c>
      <c r="CA58" s="2">
        <v>90</v>
      </c>
      <c r="CB58" s="2"/>
      <c r="CC58" s="2"/>
      <c r="CD58" s="2"/>
      <c r="CE58" s="2"/>
      <c r="CF58" s="2">
        <v>0</v>
      </c>
      <c r="CG58" s="2">
        <v>0</v>
      </c>
      <c r="CH58" s="2"/>
      <c r="CI58" s="2"/>
      <c r="CJ58" s="2"/>
      <c r="CK58" s="2"/>
      <c r="CL58" s="2"/>
      <c r="CM58" s="2">
        <v>0</v>
      </c>
      <c r="CN58" s="2" t="s">
        <v>3</v>
      </c>
      <c r="CO58" s="2">
        <v>0</v>
      </c>
      <c r="CP58" s="2">
        <f t="shared" si="29"/>
        <v>51665.36</v>
      </c>
      <c r="CQ58" s="2">
        <f t="shared" si="30"/>
        <v>1978.5</v>
      </c>
      <c r="CR58" s="2">
        <f t="shared" si="31"/>
        <v>0</v>
      </c>
      <c r="CS58" s="2">
        <f t="shared" si="32"/>
        <v>0</v>
      </c>
      <c r="CT58" s="2">
        <f t="shared" si="33"/>
        <v>130.29</v>
      </c>
      <c r="CU58" s="2">
        <f t="shared" si="34"/>
        <v>0</v>
      </c>
      <c r="CV58" s="2">
        <f t="shared" si="35"/>
        <v>16.41</v>
      </c>
      <c r="CW58" s="2">
        <f t="shared" si="36"/>
        <v>0</v>
      </c>
      <c r="CX58" s="2">
        <f t="shared" si="37"/>
        <v>0</v>
      </c>
      <c r="CY58" s="2">
        <f t="shared" si="53"/>
        <v>3670.9265</v>
      </c>
      <c r="CZ58" s="2">
        <f t="shared" si="54"/>
        <v>2872.8990000000003</v>
      </c>
      <c r="DA58" s="2"/>
      <c r="DB58" s="2"/>
      <c r="DC58" s="2" t="s">
        <v>3</v>
      </c>
      <c r="DD58" s="2" t="s">
        <v>123</v>
      </c>
      <c r="DE58" s="2" t="s">
        <v>123</v>
      </c>
      <c r="DF58" s="2" t="s">
        <v>123</v>
      </c>
      <c r="DG58" s="2" t="s">
        <v>123</v>
      </c>
      <c r="DH58" s="2" t="s">
        <v>3</v>
      </c>
      <c r="DI58" s="2" t="s">
        <v>123</v>
      </c>
      <c r="DJ58" s="2" t="s">
        <v>123</v>
      </c>
      <c r="DK58" s="2" t="s">
        <v>3</v>
      </c>
      <c r="DL58" s="2" t="s">
        <v>3</v>
      </c>
      <c r="DM58" s="2" t="s">
        <v>3</v>
      </c>
      <c r="DN58" s="2">
        <v>0</v>
      </c>
      <c r="DO58" s="2">
        <v>0</v>
      </c>
      <c r="DP58" s="2">
        <v>1</v>
      </c>
      <c r="DQ58" s="2">
        <v>1</v>
      </c>
      <c r="DR58" s="2"/>
      <c r="DS58" s="2"/>
      <c r="DT58" s="2"/>
      <c r="DU58" s="2">
        <v>1005</v>
      </c>
      <c r="DV58" s="2" t="s">
        <v>115</v>
      </c>
      <c r="DW58" s="2" t="s">
        <v>115</v>
      </c>
      <c r="DX58" s="2">
        <v>100</v>
      </c>
      <c r="DY58" s="2"/>
      <c r="DZ58" s="2"/>
      <c r="EA58" s="2"/>
      <c r="EB58" s="2"/>
      <c r="EC58" s="2"/>
      <c r="ED58" s="2"/>
      <c r="EE58" s="2">
        <v>31230568</v>
      </c>
      <c r="EF58" s="2">
        <v>2</v>
      </c>
      <c r="EG58" s="2" t="s">
        <v>21</v>
      </c>
      <c r="EH58" s="2">
        <v>0</v>
      </c>
      <c r="EI58" s="2" t="s">
        <v>3</v>
      </c>
      <c r="EJ58" s="2">
        <v>1</v>
      </c>
      <c r="EK58" s="2">
        <v>47001</v>
      </c>
      <c r="EL58" s="2" t="s">
        <v>117</v>
      </c>
      <c r="EM58" s="2" t="s">
        <v>118</v>
      </c>
      <c r="EN58" s="2"/>
      <c r="EO58" s="2" t="s">
        <v>3</v>
      </c>
      <c r="EP58" s="2"/>
      <c r="EQ58" s="2">
        <v>0</v>
      </c>
      <c r="ER58" s="2">
        <v>702.93</v>
      </c>
      <c r="ES58" s="2">
        <v>659.5</v>
      </c>
      <c r="ET58" s="2">
        <v>0</v>
      </c>
      <c r="EU58" s="2">
        <v>0</v>
      </c>
      <c r="EV58" s="2">
        <v>43.43</v>
      </c>
      <c r="EW58" s="2">
        <v>5.47</v>
      </c>
      <c r="EX58" s="2">
        <v>0</v>
      </c>
      <c r="EY58" s="2">
        <v>0</v>
      </c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>
        <v>0</v>
      </c>
      <c r="FR58" s="2">
        <f t="shared" si="40"/>
        <v>0</v>
      </c>
      <c r="FS58" s="2">
        <v>0</v>
      </c>
      <c r="FT58" s="2"/>
      <c r="FU58" s="2"/>
      <c r="FV58" s="2"/>
      <c r="FW58" s="2"/>
      <c r="FX58" s="2">
        <v>115</v>
      </c>
      <c r="FY58" s="2">
        <v>90</v>
      </c>
      <c r="FZ58" s="2"/>
      <c r="GA58" s="2" t="s">
        <v>3</v>
      </c>
      <c r="GB58" s="2"/>
      <c r="GC58" s="2"/>
      <c r="GD58" s="2">
        <v>0</v>
      </c>
      <c r="GE58" s="2"/>
      <c r="GF58" s="2">
        <v>484902440</v>
      </c>
      <c r="GG58" s="2">
        <v>2</v>
      </c>
      <c r="GH58" s="2">
        <v>1</v>
      </c>
      <c r="GI58" s="2">
        <v>-2</v>
      </c>
      <c r="GJ58" s="2">
        <v>0</v>
      </c>
      <c r="GK58" s="2">
        <f>ROUND(R58*(R12)/100,2)</f>
        <v>0</v>
      </c>
      <c r="GL58" s="2">
        <f t="shared" si="41"/>
        <v>0</v>
      </c>
      <c r="GM58" s="2">
        <f t="shared" si="42"/>
        <v>58209.19</v>
      </c>
      <c r="GN58" s="2">
        <f t="shared" si="43"/>
        <v>58209.19</v>
      </c>
      <c r="GO58" s="2">
        <f t="shared" si="44"/>
        <v>0</v>
      </c>
      <c r="GP58" s="2">
        <f t="shared" si="45"/>
        <v>0</v>
      </c>
      <c r="GQ58" s="2"/>
      <c r="GR58" s="2">
        <v>0</v>
      </c>
      <c r="GS58" s="2">
        <v>3</v>
      </c>
      <c r="GT58" s="2">
        <v>0</v>
      </c>
      <c r="GU58" s="2" t="s">
        <v>3</v>
      </c>
      <c r="GV58" s="2">
        <f t="shared" si="46"/>
        <v>0</v>
      </c>
      <c r="GW58" s="2">
        <v>1</v>
      </c>
      <c r="GX58" s="2">
        <f t="shared" si="47"/>
        <v>0</v>
      </c>
      <c r="GY58" s="2"/>
      <c r="GZ58" s="2"/>
      <c r="HA58" s="2">
        <v>0</v>
      </c>
      <c r="HB58" s="2">
        <v>0</v>
      </c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>
        <v>0</v>
      </c>
      <c r="IL58" s="2"/>
      <c r="IM58" s="2"/>
      <c r="IN58" s="2"/>
      <c r="IO58" s="2"/>
      <c r="IP58" s="2"/>
      <c r="IQ58" s="2"/>
      <c r="IR58" s="2"/>
      <c r="IS58" s="2"/>
      <c r="IT58" s="2"/>
      <c r="IU58" s="2"/>
    </row>
    <row r="59" spans="1:255" x14ac:dyDescent="0.2">
      <c r="A59">
        <v>17</v>
      </c>
      <c r="B59">
        <v>1</v>
      </c>
      <c r="C59">
        <f>ROW(SmtRes!A110)</f>
        <v>110</v>
      </c>
      <c r="D59">
        <f>ROW(EtalonRes!A108)</f>
        <v>108</v>
      </c>
      <c r="E59" t="s">
        <v>119</v>
      </c>
      <c r="F59" t="s">
        <v>120</v>
      </c>
      <c r="G59" t="s">
        <v>121</v>
      </c>
      <c r="H59" t="s">
        <v>115</v>
      </c>
      <c r="I59">
        <f t="shared" si="55"/>
        <v>24.5</v>
      </c>
      <c r="J59">
        <v>0</v>
      </c>
      <c r="O59">
        <f t="shared" si="14"/>
        <v>325152.95</v>
      </c>
      <c r="P59">
        <f t="shared" si="15"/>
        <v>246244.11</v>
      </c>
      <c r="Q59">
        <f t="shared" si="16"/>
        <v>0</v>
      </c>
      <c r="R59">
        <f t="shared" si="17"/>
        <v>0</v>
      </c>
      <c r="S59">
        <f t="shared" si="18"/>
        <v>78908.84</v>
      </c>
      <c r="T59">
        <f t="shared" si="19"/>
        <v>0</v>
      </c>
      <c r="U59">
        <f t="shared" si="20"/>
        <v>402.04500000000002</v>
      </c>
      <c r="V59">
        <f t="shared" si="21"/>
        <v>0</v>
      </c>
      <c r="W59">
        <f t="shared" si="22"/>
        <v>0</v>
      </c>
      <c r="X59">
        <f t="shared" si="23"/>
        <v>77330.66</v>
      </c>
      <c r="Y59">
        <f t="shared" si="24"/>
        <v>56814.36</v>
      </c>
      <c r="AA59">
        <v>31230745</v>
      </c>
      <c r="AB59">
        <f t="shared" si="25"/>
        <v>2108.79</v>
      </c>
      <c r="AC59">
        <f>ROUND(((ES59*3)),6)</f>
        <v>1978.5</v>
      </c>
      <c r="AD59">
        <f>ROUND(((((ET59*3))-((EU59*3)))+AE59),6)</f>
        <v>0</v>
      </c>
      <c r="AE59">
        <f>ROUND(((EU59*3)),6)</f>
        <v>0</v>
      </c>
      <c r="AF59">
        <f>ROUND(((EV59*3)),6)</f>
        <v>130.29</v>
      </c>
      <c r="AG59">
        <f t="shared" si="27"/>
        <v>0</v>
      </c>
      <c r="AH59">
        <f>((EW59*3))</f>
        <v>16.41</v>
      </c>
      <c r="AI59">
        <f>((EX59*3))</f>
        <v>0</v>
      </c>
      <c r="AJ59">
        <f t="shared" si="28"/>
        <v>0</v>
      </c>
      <c r="AK59">
        <v>702.93</v>
      </c>
      <c r="AL59">
        <v>659.5</v>
      </c>
      <c r="AM59">
        <v>0</v>
      </c>
      <c r="AN59">
        <v>0</v>
      </c>
      <c r="AO59">
        <v>43.43</v>
      </c>
      <c r="AP59">
        <v>0</v>
      </c>
      <c r="AQ59">
        <v>5.47</v>
      </c>
      <c r="AR59">
        <v>0</v>
      </c>
      <c r="AS59">
        <v>0</v>
      </c>
      <c r="AT59">
        <v>98</v>
      </c>
      <c r="AU59">
        <v>72</v>
      </c>
      <c r="AV59">
        <v>1</v>
      </c>
      <c r="AW59">
        <v>1</v>
      </c>
      <c r="AZ59">
        <v>1</v>
      </c>
      <c r="BA59">
        <v>24.72</v>
      </c>
      <c r="BB59">
        <v>1</v>
      </c>
      <c r="BC59">
        <v>5.08</v>
      </c>
      <c r="BD59" t="s">
        <v>3</v>
      </c>
      <c r="BE59" t="s">
        <v>3</v>
      </c>
      <c r="BF59" t="s">
        <v>3</v>
      </c>
      <c r="BG59" t="s">
        <v>3</v>
      </c>
      <c r="BH59">
        <v>0</v>
      </c>
      <c r="BI59">
        <v>1</v>
      </c>
      <c r="BJ59" t="s">
        <v>122</v>
      </c>
      <c r="BM59">
        <v>47001</v>
      </c>
      <c r="BN59">
        <v>0</v>
      </c>
      <c r="BO59" t="s">
        <v>120</v>
      </c>
      <c r="BP59">
        <v>1</v>
      </c>
      <c r="BQ59">
        <v>2</v>
      </c>
      <c r="BR59">
        <v>0</v>
      </c>
      <c r="BS59">
        <v>24.72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3</v>
      </c>
      <c r="BZ59">
        <v>115</v>
      </c>
      <c r="CA59">
        <v>90</v>
      </c>
      <c r="CF59">
        <v>0</v>
      </c>
      <c r="CG59">
        <v>0</v>
      </c>
      <c r="CM59">
        <v>0</v>
      </c>
      <c r="CN59" t="s">
        <v>3</v>
      </c>
      <c r="CO59">
        <v>0</v>
      </c>
      <c r="CP59">
        <f t="shared" si="29"/>
        <v>325152.94999999995</v>
      </c>
      <c r="CQ59">
        <f t="shared" si="30"/>
        <v>10050.780000000001</v>
      </c>
      <c r="CR59">
        <f t="shared" si="31"/>
        <v>0</v>
      </c>
      <c r="CS59">
        <f t="shared" si="32"/>
        <v>0</v>
      </c>
      <c r="CT59">
        <f t="shared" si="33"/>
        <v>3220.7687999999998</v>
      </c>
      <c r="CU59">
        <f t="shared" si="34"/>
        <v>0</v>
      </c>
      <c r="CV59">
        <f t="shared" si="35"/>
        <v>16.41</v>
      </c>
      <c r="CW59">
        <f t="shared" si="36"/>
        <v>0</v>
      </c>
      <c r="CX59">
        <f t="shared" si="37"/>
        <v>0</v>
      </c>
      <c r="CY59">
        <f t="shared" si="53"/>
        <v>77330.663199999995</v>
      </c>
      <c r="CZ59">
        <f t="shared" si="54"/>
        <v>56814.364799999996</v>
      </c>
      <c r="DC59" t="s">
        <v>3</v>
      </c>
      <c r="DD59" t="s">
        <v>123</v>
      </c>
      <c r="DE59" t="s">
        <v>123</v>
      </c>
      <c r="DF59" t="s">
        <v>123</v>
      </c>
      <c r="DG59" t="s">
        <v>123</v>
      </c>
      <c r="DH59" t="s">
        <v>3</v>
      </c>
      <c r="DI59" t="s">
        <v>123</v>
      </c>
      <c r="DJ59" t="s">
        <v>123</v>
      </c>
      <c r="DK59" t="s">
        <v>3</v>
      </c>
      <c r="DL59" t="s">
        <v>3</v>
      </c>
      <c r="DM59" t="s">
        <v>3</v>
      </c>
      <c r="DN59">
        <v>0</v>
      </c>
      <c r="DO59">
        <v>0</v>
      </c>
      <c r="DP59">
        <v>1</v>
      </c>
      <c r="DQ59">
        <v>1</v>
      </c>
      <c r="DU59">
        <v>1005</v>
      </c>
      <c r="DV59" t="s">
        <v>115</v>
      </c>
      <c r="DW59" t="s">
        <v>115</v>
      </c>
      <c r="DX59">
        <v>100</v>
      </c>
      <c r="EE59">
        <v>31230568</v>
      </c>
      <c r="EF59">
        <v>2</v>
      </c>
      <c r="EG59" t="s">
        <v>21</v>
      </c>
      <c r="EH59">
        <v>0</v>
      </c>
      <c r="EI59" t="s">
        <v>3</v>
      </c>
      <c r="EJ59">
        <v>1</v>
      </c>
      <c r="EK59">
        <v>47001</v>
      </c>
      <c r="EL59" t="s">
        <v>117</v>
      </c>
      <c r="EM59" t="s">
        <v>118</v>
      </c>
      <c r="EO59" t="s">
        <v>3</v>
      </c>
      <c r="EQ59">
        <v>0</v>
      </c>
      <c r="ER59">
        <v>702.93</v>
      </c>
      <c r="ES59">
        <v>659.5</v>
      </c>
      <c r="ET59">
        <v>0</v>
      </c>
      <c r="EU59">
        <v>0</v>
      </c>
      <c r="EV59">
        <v>43.43</v>
      </c>
      <c r="EW59">
        <v>5.47</v>
      </c>
      <c r="EX59">
        <v>0</v>
      </c>
      <c r="EY59">
        <v>0</v>
      </c>
      <c r="FQ59">
        <v>0</v>
      </c>
      <c r="FR59">
        <f t="shared" si="40"/>
        <v>0</v>
      </c>
      <c r="FS59">
        <v>0</v>
      </c>
      <c r="FV59" t="s">
        <v>24</v>
      </c>
      <c r="FW59" t="s">
        <v>25</v>
      </c>
      <c r="FX59">
        <v>115</v>
      </c>
      <c r="FY59">
        <v>90</v>
      </c>
      <c r="GA59" t="s">
        <v>3</v>
      </c>
      <c r="GD59">
        <v>0</v>
      </c>
      <c r="GF59">
        <v>484902440</v>
      </c>
      <c r="GG59">
        <v>2</v>
      </c>
      <c r="GH59">
        <v>1</v>
      </c>
      <c r="GI59">
        <v>2</v>
      </c>
      <c r="GJ59">
        <v>0</v>
      </c>
      <c r="GK59">
        <f>ROUND(R59*(S12)/100,2)</f>
        <v>0</v>
      </c>
      <c r="GL59">
        <f t="shared" si="41"/>
        <v>0</v>
      </c>
      <c r="GM59">
        <f t="shared" si="42"/>
        <v>459297.97</v>
      </c>
      <c r="GN59">
        <f t="shared" si="43"/>
        <v>459297.97</v>
      </c>
      <c r="GO59">
        <f t="shared" si="44"/>
        <v>0</v>
      </c>
      <c r="GP59">
        <f t="shared" si="45"/>
        <v>0</v>
      </c>
      <c r="GR59">
        <v>0</v>
      </c>
      <c r="GS59">
        <v>3</v>
      </c>
      <c r="GT59">
        <v>0</v>
      </c>
      <c r="GU59" t="s">
        <v>3</v>
      </c>
      <c r="GV59">
        <f t="shared" si="46"/>
        <v>0</v>
      </c>
      <c r="GW59">
        <v>1</v>
      </c>
      <c r="GX59">
        <f t="shared" si="47"/>
        <v>0</v>
      </c>
      <c r="HA59">
        <v>0</v>
      </c>
      <c r="HB59">
        <v>0</v>
      </c>
      <c r="IK59">
        <v>0</v>
      </c>
    </row>
    <row r="60" spans="1:255" x14ac:dyDescent="0.2">
      <c r="A60" s="2">
        <v>17</v>
      </c>
      <c r="B60" s="2">
        <v>1</v>
      </c>
      <c r="C60" s="2">
        <f>ROW(SmtRes!A115)</f>
        <v>115</v>
      </c>
      <c r="D60" s="2">
        <f>ROW(EtalonRes!A113)</f>
        <v>113</v>
      </c>
      <c r="E60" s="2" t="s">
        <v>124</v>
      </c>
      <c r="F60" s="2" t="s">
        <v>125</v>
      </c>
      <c r="G60" s="2" t="s">
        <v>126</v>
      </c>
      <c r="H60" s="2" t="s">
        <v>115</v>
      </c>
      <c r="I60" s="2">
        <f t="shared" si="55"/>
        <v>24.5</v>
      </c>
      <c r="J60" s="2">
        <v>0</v>
      </c>
      <c r="K60" s="2"/>
      <c r="L60" s="2"/>
      <c r="M60" s="2"/>
      <c r="N60" s="2"/>
      <c r="O60" s="2">
        <f t="shared" si="14"/>
        <v>16390.009999999998</v>
      </c>
      <c r="P60" s="2">
        <f t="shared" si="15"/>
        <v>7764.05</v>
      </c>
      <c r="Q60" s="2">
        <f t="shared" si="16"/>
        <v>7384.3</v>
      </c>
      <c r="R60" s="2">
        <f t="shared" si="17"/>
        <v>778.61</v>
      </c>
      <c r="S60" s="2">
        <f t="shared" si="18"/>
        <v>1241.6600000000001</v>
      </c>
      <c r="T60" s="2">
        <f t="shared" si="19"/>
        <v>0</v>
      </c>
      <c r="U60" s="2">
        <f t="shared" si="20"/>
        <v>146.755</v>
      </c>
      <c r="V60" s="2">
        <f t="shared" si="21"/>
        <v>67.13000000000001</v>
      </c>
      <c r="W60" s="2">
        <f t="shared" si="22"/>
        <v>0</v>
      </c>
      <c r="X60" s="2">
        <f t="shared" si="23"/>
        <v>2323.31</v>
      </c>
      <c r="Y60" s="2">
        <f t="shared" si="24"/>
        <v>1818.24</v>
      </c>
      <c r="Z60" s="2"/>
      <c r="AA60" s="2">
        <v>31230744</v>
      </c>
      <c r="AB60" s="2">
        <f t="shared" si="25"/>
        <v>668.98</v>
      </c>
      <c r="AC60" s="2">
        <f>ROUND((ES60),6)</f>
        <v>316.89999999999998</v>
      </c>
      <c r="AD60" s="2">
        <f>ROUND((((ET60)-(EU60))+AE60),6)</f>
        <v>301.39999999999998</v>
      </c>
      <c r="AE60" s="2">
        <f t="shared" ref="AE60:AF63" si="56">ROUND((EU60),6)</f>
        <v>31.78</v>
      </c>
      <c r="AF60" s="2">
        <f t="shared" si="56"/>
        <v>50.68</v>
      </c>
      <c r="AG60" s="2">
        <f t="shared" si="27"/>
        <v>0</v>
      </c>
      <c r="AH60" s="2">
        <f t="shared" ref="AH60:AI63" si="57">(EW60)</f>
        <v>5.99</v>
      </c>
      <c r="AI60" s="2">
        <f t="shared" si="57"/>
        <v>2.74</v>
      </c>
      <c r="AJ60" s="2">
        <f t="shared" si="28"/>
        <v>0</v>
      </c>
      <c r="AK60" s="2">
        <v>668.98</v>
      </c>
      <c r="AL60" s="2">
        <v>316.89999999999998</v>
      </c>
      <c r="AM60" s="2">
        <v>301.39999999999998</v>
      </c>
      <c r="AN60" s="2">
        <v>31.78</v>
      </c>
      <c r="AO60" s="2">
        <v>50.68</v>
      </c>
      <c r="AP60" s="2">
        <v>0</v>
      </c>
      <c r="AQ60" s="2">
        <v>5.99</v>
      </c>
      <c r="AR60" s="2">
        <v>2.74</v>
      </c>
      <c r="AS60" s="2">
        <v>0</v>
      </c>
      <c r="AT60" s="2">
        <v>115</v>
      </c>
      <c r="AU60" s="2">
        <v>90</v>
      </c>
      <c r="AV60" s="2">
        <v>1</v>
      </c>
      <c r="AW60" s="2">
        <v>1</v>
      </c>
      <c r="AX60" s="2"/>
      <c r="AY60" s="2"/>
      <c r="AZ60" s="2">
        <v>1</v>
      </c>
      <c r="BA60" s="2">
        <v>1</v>
      </c>
      <c r="BB60" s="2">
        <v>1</v>
      </c>
      <c r="BC60" s="2">
        <v>1</v>
      </c>
      <c r="BD60" s="2" t="s">
        <v>3</v>
      </c>
      <c r="BE60" s="2" t="s">
        <v>3</v>
      </c>
      <c r="BF60" s="2" t="s">
        <v>3</v>
      </c>
      <c r="BG60" s="2" t="s">
        <v>3</v>
      </c>
      <c r="BH60" s="2">
        <v>0</v>
      </c>
      <c r="BI60" s="2">
        <v>1</v>
      </c>
      <c r="BJ60" s="2" t="s">
        <v>127</v>
      </c>
      <c r="BK60" s="2"/>
      <c r="BL60" s="2"/>
      <c r="BM60" s="2">
        <v>47001</v>
      </c>
      <c r="BN60" s="2">
        <v>0</v>
      </c>
      <c r="BO60" s="2" t="s">
        <v>3</v>
      </c>
      <c r="BP60" s="2">
        <v>0</v>
      </c>
      <c r="BQ60" s="2">
        <v>2</v>
      </c>
      <c r="BR60" s="2">
        <v>0</v>
      </c>
      <c r="BS60" s="2">
        <v>1</v>
      </c>
      <c r="BT60" s="2">
        <v>1</v>
      </c>
      <c r="BU60" s="2">
        <v>1</v>
      </c>
      <c r="BV60" s="2">
        <v>1</v>
      </c>
      <c r="BW60" s="2">
        <v>1</v>
      </c>
      <c r="BX60" s="2">
        <v>1</v>
      </c>
      <c r="BY60" s="2" t="s">
        <v>3</v>
      </c>
      <c r="BZ60" s="2">
        <v>115</v>
      </c>
      <c r="CA60" s="2">
        <v>90</v>
      </c>
      <c r="CB60" s="2"/>
      <c r="CC60" s="2"/>
      <c r="CD60" s="2"/>
      <c r="CE60" s="2"/>
      <c r="CF60" s="2">
        <v>0</v>
      </c>
      <c r="CG60" s="2">
        <v>0</v>
      </c>
      <c r="CH60" s="2"/>
      <c r="CI60" s="2"/>
      <c r="CJ60" s="2"/>
      <c r="CK60" s="2"/>
      <c r="CL60" s="2"/>
      <c r="CM60" s="2">
        <v>0</v>
      </c>
      <c r="CN60" s="2" t="s">
        <v>3</v>
      </c>
      <c r="CO60" s="2">
        <v>0</v>
      </c>
      <c r="CP60" s="2">
        <f t="shared" si="29"/>
        <v>16390.010000000002</v>
      </c>
      <c r="CQ60" s="2">
        <f t="shared" si="30"/>
        <v>316.89999999999998</v>
      </c>
      <c r="CR60" s="2">
        <f t="shared" si="31"/>
        <v>301.39999999999998</v>
      </c>
      <c r="CS60" s="2">
        <f t="shared" si="32"/>
        <v>31.78</v>
      </c>
      <c r="CT60" s="2">
        <f t="shared" si="33"/>
        <v>50.68</v>
      </c>
      <c r="CU60" s="2">
        <f t="shared" si="34"/>
        <v>0</v>
      </c>
      <c r="CV60" s="2">
        <f t="shared" si="35"/>
        <v>5.99</v>
      </c>
      <c r="CW60" s="2">
        <f t="shared" si="36"/>
        <v>2.74</v>
      </c>
      <c r="CX60" s="2">
        <f t="shared" si="37"/>
        <v>0</v>
      </c>
      <c r="CY60" s="2">
        <f t="shared" si="53"/>
        <v>2323.3105</v>
      </c>
      <c r="CZ60" s="2">
        <f t="shared" si="54"/>
        <v>1818.2429999999999</v>
      </c>
      <c r="DA60" s="2"/>
      <c r="DB60" s="2"/>
      <c r="DC60" s="2" t="s">
        <v>3</v>
      </c>
      <c r="DD60" s="2" t="s">
        <v>3</v>
      </c>
      <c r="DE60" s="2" t="s">
        <v>3</v>
      </c>
      <c r="DF60" s="2" t="s">
        <v>3</v>
      </c>
      <c r="DG60" s="2" t="s">
        <v>3</v>
      </c>
      <c r="DH60" s="2" t="s">
        <v>3</v>
      </c>
      <c r="DI60" s="2" t="s">
        <v>3</v>
      </c>
      <c r="DJ60" s="2" t="s">
        <v>3</v>
      </c>
      <c r="DK60" s="2" t="s">
        <v>3</v>
      </c>
      <c r="DL60" s="2" t="s">
        <v>3</v>
      </c>
      <c r="DM60" s="2" t="s">
        <v>3</v>
      </c>
      <c r="DN60" s="2">
        <v>0</v>
      </c>
      <c r="DO60" s="2">
        <v>0</v>
      </c>
      <c r="DP60" s="2">
        <v>1</v>
      </c>
      <c r="DQ60" s="2">
        <v>1</v>
      </c>
      <c r="DR60" s="2"/>
      <c r="DS60" s="2"/>
      <c r="DT60" s="2"/>
      <c r="DU60" s="2">
        <v>1005</v>
      </c>
      <c r="DV60" s="2" t="s">
        <v>115</v>
      </c>
      <c r="DW60" s="2" t="s">
        <v>115</v>
      </c>
      <c r="DX60" s="2">
        <v>100</v>
      </c>
      <c r="DY60" s="2"/>
      <c r="DZ60" s="2"/>
      <c r="EA60" s="2"/>
      <c r="EB60" s="2"/>
      <c r="EC60" s="2"/>
      <c r="ED60" s="2"/>
      <c r="EE60" s="2">
        <v>31230568</v>
      </c>
      <c r="EF60" s="2">
        <v>2</v>
      </c>
      <c r="EG60" s="2" t="s">
        <v>21</v>
      </c>
      <c r="EH60" s="2">
        <v>0</v>
      </c>
      <c r="EI60" s="2" t="s">
        <v>3</v>
      </c>
      <c r="EJ60" s="2">
        <v>1</v>
      </c>
      <c r="EK60" s="2">
        <v>47001</v>
      </c>
      <c r="EL60" s="2" t="s">
        <v>117</v>
      </c>
      <c r="EM60" s="2" t="s">
        <v>118</v>
      </c>
      <c r="EN60" s="2"/>
      <c r="EO60" s="2" t="s">
        <v>3</v>
      </c>
      <c r="EP60" s="2"/>
      <c r="EQ60" s="2">
        <v>131072</v>
      </c>
      <c r="ER60" s="2">
        <v>668.98</v>
      </c>
      <c r="ES60" s="2">
        <v>316.89999999999998</v>
      </c>
      <c r="ET60" s="2">
        <v>301.39999999999998</v>
      </c>
      <c r="EU60" s="2">
        <v>31.78</v>
      </c>
      <c r="EV60" s="2">
        <v>50.68</v>
      </c>
      <c r="EW60" s="2">
        <v>5.99</v>
      </c>
      <c r="EX60" s="2">
        <v>2.74</v>
      </c>
      <c r="EY60" s="2">
        <v>0</v>
      </c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>
        <v>0</v>
      </c>
      <c r="FR60" s="2">
        <f t="shared" si="40"/>
        <v>0</v>
      </c>
      <c r="FS60" s="2">
        <v>0</v>
      </c>
      <c r="FT60" s="2"/>
      <c r="FU60" s="2"/>
      <c r="FV60" s="2"/>
      <c r="FW60" s="2"/>
      <c r="FX60" s="2">
        <v>115</v>
      </c>
      <c r="FY60" s="2">
        <v>90</v>
      </c>
      <c r="FZ60" s="2"/>
      <c r="GA60" s="2" t="s">
        <v>3</v>
      </c>
      <c r="GB60" s="2"/>
      <c r="GC60" s="2"/>
      <c r="GD60" s="2">
        <v>0</v>
      </c>
      <c r="GE60" s="2"/>
      <c r="GF60" s="2">
        <v>1697726907</v>
      </c>
      <c r="GG60" s="2">
        <v>2</v>
      </c>
      <c r="GH60" s="2">
        <v>1</v>
      </c>
      <c r="GI60" s="2">
        <v>-2</v>
      </c>
      <c r="GJ60" s="2">
        <v>0</v>
      </c>
      <c r="GK60" s="2">
        <f>ROUND(R60*(R12)/100,2)</f>
        <v>0</v>
      </c>
      <c r="GL60" s="2">
        <f t="shared" si="41"/>
        <v>0</v>
      </c>
      <c r="GM60" s="2">
        <f t="shared" si="42"/>
        <v>20531.560000000001</v>
      </c>
      <c r="GN60" s="2">
        <f t="shared" si="43"/>
        <v>20531.560000000001</v>
      </c>
      <c r="GO60" s="2">
        <f t="shared" si="44"/>
        <v>0</v>
      </c>
      <c r="GP60" s="2">
        <f t="shared" si="45"/>
        <v>0</v>
      </c>
      <c r="GQ60" s="2"/>
      <c r="GR60" s="2">
        <v>0</v>
      </c>
      <c r="GS60" s="2">
        <v>3</v>
      </c>
      <c r="GT60" s="2">
        <v>0</v>
      </c>
      <c r="GU60" s="2" t="s">
        <v>3</v>
      </c>
      <c r="GV60" s="2">
        <f t="shared" si="46"/>
        <v>0</v>
      </c>
      <c r="GW60" s="2">
        <v>1</v>
      </c>
      <c r="GX60" s="2">
        <f t="shared" si="47"/>
        <v>0</v>
      </c>
      <c r="GY60" s="2"/>
      <c r="GZ60" s="2"/>
      <c r="HA60" s="2">
        <v>0</v>
      </c>
      <c r="HB60" s="2">
        <v>0</v>
      </c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>
        <v>0</v>
      </c>
      <c r="IL60" s="2"/>
      <c r="IM60" s="2"/>
      <c r="IN60" s="2"/>
      <c r="IO60" s="2"/>
      <c r="IP60" s="2"/>
      <c r="IQ60" s="2"/>
      <c r="IR60" s="2"/>
      <c r="IS60" s="2"/>
      <c r="IT60" s="2"/>
      <c r="IU60" s="2"/>
    </row>
    <row r="61" spans="1:255" x14ac:dyDescent="0.2">
      <c r="A61">
        <v>17</v>
      </c>
      <c r="B61">
        <v>1</v>
      </c>
      <c r="C61">
        <f>ROW(SmtRes!A120)</f>
        <v>120</v>
      </c>
      <c r="D61">
        <f>ROW(EtalonRes!A118)</f>
        <v>118</v>
      </c>
      <c r="E61" t="s">
        <v>124</v>
      </c>
      <c r="F61" t="s">
        <v>125</v>
      </c>
      <c r="G61" t="s">
        <v>126</v>
      </c>
      <c r="H61" t="s">
        <v>115</v>
      </c>
      <c r="I61">
        <f t="shared" si="55"/>
        <v>24.5</v>
      </c>
      <c r="J61">
        <v>0</v>
      </c>
      <c r="O61">
        <f t="shared" si="14"/>
        <v>89116.71</v>
      </c>
      <c r="P61">
        <f t="shared" si="15"/>
        <v>12344.84</v>
      </c>
      <c r="Q61">
        <f t="shared" si="16"/>
        <v>46078.03</v>
      </c>
      <c r="R61">
        <f t="shared" si="17"/>
        <v>19247.240000000002</v>
      </c>
      <c r="S61">
        <f t="shared" si="18"/>
        <v>30693.84</v>
      </c>
      <c r="T61">
        <f t="shared" si="19"/>
        <v>0</v>
      </c>
      <c r="U61">
        <f t="shared" si="20"/>
        <v>146.755</v>
      </c>
      <c r="V61">
        <f t="shared" si="21"/>
        <v>67.13000000000001</v>
      </c>
      <c r="W61">
        <f t="shared" si="22"/>
        <v>0</v>
      </c>
      <c r="X61">
        <f t="shared" si="23"/>
        <v>48942.26</v>
      </c>
      <c r="Y61">
        <f t="shared" si="24"/>
        <v>35957.58</v>
      </c>
      <c r="AA61">
        <v>31230745</v>
      </c>
      <c r="AB61">
        <f t="shared" si="25"/>
        <v>668.98</v>
      </c>
      <c r="AC61">
        <f>ROUND((ES61),6)</f>
        <v>316.89999999999998</v>
      </c>
      <c r="AD61">
        <f>ROUND((((ET61)-(EU61))+AE61),6)</f>
        <v>301.39999999999998</v>
      </c>
      <c r="AE61">
        <f t="shared" si="56"/>
        <v>31.78</v>
      </c>
      <c r="AF61">
        <f t="shared" si="56"/>
        <v>50.68</v>
      </c>
      <c r="AG61">
        <f t="shared" si="27"/>
        <v>0</v>
      </c>
      <c r="AH61">
        <f t="shared" si="57"/>
        <v>5.99</v>
      </c>
      <c r="AI61">
        <f t="shared" si="57"/>
        <v>2.74</v>
      </c>
      <c r="AJ61">
        <f t="shared" si="28"/>
        <v>0</v>
      </c>
      <c r="AK61">
        <v>668.98</v>
      </c>
      <c r="AL61">
        <v>316.89999999999998</v>
      </c>
      <c r="AM61">
        <v>301.39999999999998</v>
      </c>
      <c r="AN61">
        <v>31.78</v>
      </c>
      <c r="AO61">
        <v>50.68</v>
      </c>
      <c r="AP61">
        <v>0</v>
      </c>
      <c r="AQ61">
        <v>5.99</v>
      </c>
      <c r="AR61">
        <v>2.74</v>
      </c>
      <c r="AS61">
        <v>0</v>
      </c>
      <c r="AT61">
        <v>98</v>
      </c>
      <c r="AU61">
        <v>72</v>
      </c>
      <c r="AV61">
        <v>1</v>
      </c>
      <c r="AW61">
        <v>1</v>
      </c>
      <c r="AZ61">
        <v>1</v>
      </c>
      <c r="BA61">
        <v>24.72</v>
      </c>
      <c r="BB61">
        <v>6.24</v>
      </c>
      <c r="BC61">
        <v>1.59</v>
      </c>
      <c r="BD61" t="s">
        <v>3</v>
      </c>
      <c r="BE61" t="s">
        <v>3</v>
      </c>
      <c r="BF61" t="s">
        <v>3</v>
      </c>
      <c r="BG61" t="s">
        <v>3</v>
      </c>
      <c r="BH61">
        <v>0</v>
      </c>
      <c r="BI61">
        <v>1</v>
      </c>
      <c r="BJ61" t="s">
        <v>127</v>
      </c>
      <c r="BM61">
        <v>47001</v>
      </c>
      <c r="BN61">
        <v>0</v>
      </c>
      <c r="BO61" t="s">
        <v>125</v>
      </c>
      <c r="BP61">
        <v>1</v>
      </c>
      <c r="BQ61">
        <v>2</v>
      </c>
      <c r="BR61">
        <v>0</v>
      </c>
      <c r="BS61">
        <v>24.72</v>
      </c>
      <c r="BT61">
        <v>1</v>
      </c>
      <c r="BU61">
        <v>1</v>
      </c>
      <c r="BV61">
        <v>1</v>
      </c>
      <c r="BW61">
        <v>1</v>
      </c>
      <c r="BX61">
        <v>1</v>
      </c>
      <c r="BY61" t="s">
        <v>3</v>
      </c>
      <c r="BZ61">
        <v>115</v>
      </c>
      <c r="CA61">
        <v>90</v>
      </c>
      <c r="CF61">
        <v>0</v>
      </c>
      <c r="CG61">
        <v>0</v>
      </c>
      <c r="CM61">
        <v>0</v>
      </c>
      <c r="CN61" t="s">
        <v>3</v>
      </c>
      <c r="CO61">
        <v>0</v>
      </c>
      <c r="CP61">
        <f t="shared" si="29"/>
        <v>89116.709999999992</v>
      </c>
      <c r="CQ61">
        <f t="shared" si="30"/>
        <v>503.87099999999998</v>
      </c>
      <c r="CR61">
        <f t="shared" si="31"/>
        <v>1880.7359999999999</v>
      </c>
      <c r="CS61">
        <f t="shared" si="32"/>
        <v>785.60159999999996</v>
      </c>
      <c r="CT61">
        <f t="shared" si="33"/>
        <v>1252.8096</v>
      </c>
      <c r="CU61">
        <f t="shared" si="34"/>
        <v>0</v>
      </c>
      <c r="CV61">
        <f t="shared" si="35"/>
        <v>5.99</v>
      </c>
      <c r="CW61">
        <f t="shared" si="36"/>
        <v>2.74</v>
      </c>
      <c r="CX61">
        <f t="shared" si="37"/>
        <v>0</v>
      </c>
      <c r="CY61">
        <f t="shared" si="53"/>
        <v>48942.258399999999</v>
      </c>
      <c r="CZ61">
        <f t="shared" si="54"/>
        <v>35957.577600000004</v>
      </c>
      <c r="DC61" t="s">
        <v>3</v>
      </c>
      <c r="DD61" t="s">
        <v>3</v>
      </c>
      <c r="DE61" t="s">
        <v>3</v>
      </c>
      <c r="DF61" t="s">
        <v>3</v>
      </c>
      <c r="DG61" t="s">
        <v>3</v>
      </c>
      <c r="DH61" t="s">
        <v>3</v>
      </c>
      <c r="DI61" t="s">
        <v>3</v>
      </c>
      <c r="DJ61" t="s">
        <v>3</v>
      </c>
      <c r="DK61" t="s">
        <v>3</v>
      </c>
      <c r="DL61" t="s">
        <v>3</v>
      </c>
      <c r="DM61" t="s">
        <v>3</v>
      </c>
      <c r="DN61">
        <v>0</v>
      </c>
      <c r="DO61">
        <v>0</v>
      </c>
      <c r="DP61">
        <v>1</v>
      </c>
      <c r="DQ61">
        <v>1</v>
      </c>
      <c r="DU61">
        <v>1005</v>
      </c>
      <c r="DV61" t="s">
        <v>115</v>
      </c>
      <c r="DW61" t="s">
        <v>115</v>
      </c>
      <c r="DX61">
        <v>100</v>
      </c>
      <c r="EE61">
        <v>31230568</v>
      </c>
      <c r="EF61">
        <v>2</v>
      </c>
      <c r="EG61" t="s">
        <v>21</v>
      </c>
      <c r="EH61">
        <v>0</v>
      </c>
      <c r="EI61" t="s">
        <v>3</v>
      </c>
      <c r="EJ61">
        <v>1</v>
      </c>
      <c r="EK61">
        <v>47001</v>
      </c>
      <c r="EL61" t="s">
        <v>117</v>
      </c>
      <c r="EM61" t="s">
        <v>118</v>
      </c>
      <c r="EO61" t="s">
        <v>3</v>
      </c>
      <c r="EQ61">
        <v>131072</v>
      </c>
      <c r="ER61">
        <v>668.98</v>
      </c>
      <c r="ES61">
        <v>316.89999999999998</v>
      </c>
      <c r="ET61">
        <v>301.39999999999998</v>
      </c>
      <c r="EU61">
        <v>31.78</v>
      </c>
      <c r="EV61">
        <v>50.68</v>
      </c>
      <c r="EW61">
        <v>5.99</v>
      </c>
      <c r="EX61">
        <v>2.74</v>
      </c>
      <c r="EY61">
        <v>0</v>
      </c>
      <c r="FQ61">
        <v>0</v>
      </c>
      <c r="FR61">
        <f t="shared" si="40"/>
        <v>0</v>
      </c>
      <c r="FS61">
        <v>0</v>
      </c>
      <c r="FV61" t="s">
        <v>24</v>
      </c>
      <c r="FW61" t="s">
        <v>25</v>
      </c>
      <c r="FX61">
        <v>115</v>
      </c>
      <c r="FY61">
        <v>90</v>
      </c>
      <c r="GA61" t="s">
        <v>3</v>
      </c>
      <c r="GD61">
        <v>0</v>
      </c>
      <c r="GF61">
        <v>1697726907</v>
      </c>
      <c r="GG61">
        <v>2</v>
      </c>
      <c r="GH61">
        <v>1</v>
      </c>
      <c r="GI61">
        <v>2</v>
      </c>
      <c r="GJ61">
        <v>0</v>
      </c>
      <c r="GK61">
        <f>ROUND(R61*(S12)/100,2)</f>
        <v>0</v>
      </c>
      <c r="GL61">
        <f t="shared" si="41"/>
        <v>0</v>
      </c>
      <c r="GM61">
        <f t="shared" si="42"/>
        <v>174016.55</v>
      </c>
      <c r="GN61">
        <f t="shared" si="43"/>
        <v>174016.55</v>
      </c>
      <c r="GO61">
        <f t="shared" si="44"/>
        <v>0</v>
      </c>
      <c r="GP61">
        <f t="shared" si="45"/>
        <v>0</v>
      </c>
      <c r="GR61">
        <v>0</v>
      </c>
      <c r="GS61">
        <v>0</v>
      </c>
      <c r="GT61">
        <v>0</v>
      </c>
      <c r="GU61" t="s">
        <v>3</v>
      </c>
      <c r="GV61">
        <f t="shared" si="46"/>
        <v>0</v>
      </c>
      <c r="GW61">
        <v>1</v>
      </c>
      <c r="GX61">
        <f t="shared" si="47"/>
        <v>0</v>
      </c>
      <c r="HA61">
        <v>0</v>
      </c>
      <c r="HB61">
        <v>0</v>
      </c>
      <c r="IK61">
        <v>0</v>
      </c>
    </row>
    <row r="62" spans="1:255" x14ac:dyDescent="0.2">
      <c r="A62" s="2">
        <v>17</v>
      </c>
      <c r="B62" s="2">
        <v>1</v>
      </c>
      <c r="C62" s="2">
        <f>ROW(SmtRes!A124)</f>
        <v>124</v>
      </c>
      <c r="D62" s="2">
        <f>ROW(EtalonRes!A122)</f>
        <v>122</v>
      </c>
      <c r="E62" s="2" t="s">
        <v>128</v>
      </c>
      <c r="F62" s="2" t="s">
        <v>129</v>
      </c>
      <c r="G62" s="2" t="s">
        <v>130</v>
      </c>
      <c r="H62" s="2" t="s">
        <v>131</v>
      </c>
      <c r="I62" s="2">
        <v>40</v>
      </c>
      <c r="J62" s="2">
        <v>0</v>
      </c>
      <c r="K62" s="2"/>
      <c r="L62" s="2"/>
      <c r="M62" s="2"/>
      <c r="N62" s="2"/>
      <c r="O62" s="2">
        <f t="shared" si="14"/>
        <v>4988</v>
      </c>
      <c r="P62" s="2">
        <f t="shared" si="15"/>
        <v>3990.4</v>
      </c>
      <c r="Q62" s="2">
        <f t="shared" si="16"/>
        <v>278.8</v>
      </c>
      <c r="R62" s="2">
        <f t="shared" si="17"/>
        <v>0</v>
      </c>
      <c r="S62" s="2">
        <f t="shared" si="18"/>
        <v>718.8</v>
      </c>
      <c r="T62" s="2">
        <f t="shared" si="19"/>
        <v>0</v>
      </c>
      <c r="U62" s="2">
        <f t="shared" si="20"/>
        <v>88</v>
      </c>
      <c r="V62" s="2">
        <f t="shared" si="21"/>
        <v>0</v>
      </c>
      <c r="W62" s="2">
        <f t="shared" si="22"/>
        <v>0</v>
      </c>
      <c r="X62" s="2">
        <f t="shared" si="23"/>
        <v>747.55</v>
      </c>
      <c r="Y62" s="2">
        <f t="shared" si="24"/>
        <v>431.28</v>
      </c>
      <c r="Z62" s="2"/>
      <c r="AA62" s="2">
        <v>31230744</v>
      </c>
      <c r="AB62" s="2">
        <f t="shared" si="25"/>
        <v>124.7</v>
      </c>
      <c r="AC62" s="2">
        <f>ROUND((ES62),6)</f>
        <v>99.76</v>
      </c>
      <c r="AD62" s="2">
        <f>ROUND((((ET62)-(EU62))+AE62),6)</f>
        <v>6.97</v>
      </c>
      <c r="AE62" s="2">
        <f t="shared" si="56"/>
        <v>0</v>
      </c>
      <c r="AF62" s="2">
        <f t="shared" si="56"/>
        <v>17.97</v>
      </c>
      <c r="AG62" s="2">
        <f t="shared" si="27"/>
        <v>0</v>
      </c>
      <c r="AH62" s="2">
        <f t="shared" si="57"/>
        <v>2.2000000000000002</v>
      </c>
      <c r="AI62" s="2">
        <f t="shared" si="57"/>
        <v>0</v>
      </c>
      <c r="AJ62" s="2">
        <f t="shared" si="28"/>
        <v>0</v>
      </c>
      <c r="AK62" s="2">
        <v>124.7</v>
      </c>
      <c r="AL62" s="2">
        <v>99.76</v>
      </c>
      <c r="AM62" s="2">
        <v>6.97</v>
      </c>
      <c r="AN62" s="2">
        <v>0</v>
      </c>
      <c r="AO62" s="2">
        <v>17.97</v>
      </c>
      <c r="AP62" s="2">
        <v>0</v>
      </c>
      <c r="AQ62" s="2">
        <v>2.2000000000000002</v>
      </c>
      <c r="AR62" s="2">
        <v>0</v>
      </c>
      <c r="AS62" s="2">
        <v>0</v>
      </c>
      <c r="AT62" s="2">
        <v>104</v>
      </c>
      <c r="AU62" s="2">
        <v>60</v>
      </c>
      <c r="AV62" s="2">
        <v>1</v>
      </c>
      <c r="AW62" s="2">
        <v>1</v>
      </c>
      <c r="AX62" s="2"/>
      <c r="AY62" s="2"/>
      <c r="AZ62" s="2">
        <v>1</v>
      </c>
      <c r="BA62" s="2">
        <v>1</v>
      </c>
      <c r="BB62" s="2">
        <v>1</v>
      </c>
      <c r="BC62" s="2">
        <v>1</v>
      </c>
      <c r="BD62" s="2" t="s">
        <v>3</v>
      </c>
      <c r="BE62" s="2" t="s">
        <v>3</v>
      </c>
      <c r="BF62" s="2" t="s">
        <v>3</v>
      </c>
      <c r="BG62" s="2" t="s">
        <v>3</v>
      </c>
      <c r="BH62" s="2">
        <v>0</v>
      </c>
      <c r="BI62" s="2">
        <v>1</v>
      </c>
      <c r="BJ62" s="2" t="s">
        <v>132</v>
      </c>
      <c r="BK62" s="2"/>
      <c r="BL62" s="2"/>
      <c r="BM62" s="2">
        <v>68001</v>
      </c>
      <c r="BN62" s="2">
        <v>0</v>
      </c>
      <c r="BO62" s="2" t="s">
        <v>3</v>
      </c>
      <c r="BP62" s="2">
        <v>0</v>
      </c>
      <c r="BQ62" s="2">
        <v>6</v>
      </c>
      <c r="BR62" s="2">
        <v>0</v>
      </c>
      <c r="BS62" s="2">
        <v>1</v>
      </c>
      <c r="BT62" s="2">
        <v>1</v>
      </c>
      <c r="BU62" s="2">
        <v>1</v>
      </c>
      <c r="BV62" s="2">
        <v>1</v>
      </c>
      <c r="BW62" s="2">
        <v>1</v>
      </c>
      <c r="BX62" s="2">
        <v>1</v>
      </c>
      <c r="BY62" s="2" t="s">
        <v>3</v>
      </c>
      <c r="BZ62" s="2">
        <v>104</v>
      </c>
      <c r="CA62" s="2">
        <v>60</v>
      </c>
      <c r="CB62" s="2"/>
      <c r="CC62" s="2"/>
      <c r="CD62" s="2"/>
      <c r="CE62" s="2"/>
      <c r="CF62" s="2">
        <v>0</v>
      </c>
      <c r="CG62" s="2">
        <v>0</v>
      </c>
      <c r="CH62" s="2"/>
      <c r="CI62" s="2"/>
      <c r="CJ62" s="2"/>
      <c r="CK62" s="2"/>
      <c r="CL62" s="2"/>
      <c r="CM62" s="2">
        <v>0</v>
      </c>
      <c r="CN62" s="2" t="s">
        <v>3</v>
      </c>
      <c r="CO62" s="2">
        <v>0</v>
      </c>
      <c r="CP62" s="2">
        <f t="shared" si="29"/>
        <v>4988</v>
      </c>
      <c r="CQ62" s="2">
        <f t="shared" si="30"/>
        <v>99.76</v>
      </c>
      <c r="CR62" s="2">
        <f t="shared" si="31"/>
        <v>6.97</v>
      </c>
      <c r="CS62" s="2">
        <f t="shared" si="32"/>
        <v>0</v>
      </c>
      <c r="CT62" s="2">
        <f t="shared" si="33"/>
        <v>17.97</v>
      </c>
      <c r="CU62" s="2">
        <f t="shared" si="34"/>
        <v>0</v>
      </c>
      <c r="CV62" s="2">
        <f t="shared" si="35"/>
        <v>2.2000000000000002</v>
      </c>
      <c r="CW62" s="2">
        <f t="shared" si="36"/>
        <v>0</v>
      </c>
      <c r="CX62" s="2">
        <f t="shared" si="37"/>
        <v>0</v>
      </c>
      <c r="CY62" s="2">
        <f t="shared" si="53"/>
        <v>747.55200000000002</v>
      </c>
      <c r="CZ62" s="2">
        <f t="shared" si="54"/>
        <v>431.28</v>
      </c>
      <c r="DA62" s="2"/>
      <c r="DB62" s="2"/>
      <c r="DC62" s="2" t="s">
        <v>3</v>
      </c>
      <c r="DD62" s="2" t="s">
        <v>3</v>
      </c>
      <c r="DE62" s="2" t="s">
        <v>3</v>
      </c>
      <c r="DF62" s="2" t="s">
        <v>3</v>
      </c>
      <c r="DG62" s="2" t="s">
        <v>3</v>
      </c>
      <c r="DH62" s="2" t="s">
        <v>3</v>
      </c>
      <c r="DI62" s="2" t="s">
        <v>3</v>
      </c>
      <c r="DJ62" s="2" t="s">
        <v>3</v>
      </c>
      <c r="DK62" s="2" t="s">
        <v>3</v>
      </c>
      <c r="DL62" s="2" t="s">
        <v>3</v>
      </c>
      <c r="DM62" s="2" t="s">
        <v>3</v>
      </c>
      <c r="DN62" s="2">
        <v>0</v>
      </c>
      <c r="DO62" s="2">
        <v>0</v>
      </c>
      <c r="DP62" s="2">
        <v>1</v>
      </c>
      <c r="DQ62" s="2">
        <v>1</v>
      </c>
      <c r="DR62" s="2"/>
      <c r="DS62" s="2"/>
      <c r="DT62" s="2"/>
      <c r="DU62" s="2">
        <v>1013</v>
      </c>
      <c r="DV62" s="2" t="s">
        <v>131</v>
      </c>
      <c r="DW62" s="2" t="s">
        <v>131</v>
      </c>
      <c r="DX62" s="2">
        <v>1</v>
      </c>
      <c r="DY62" s="2"/>
      <c r="DZ62" s="2"/>
      <c r="EA62" s="2"/>
      <c r="EB62" s="2"/>
      <c r="EC62" s="2"/>
      <c r="ED62" s="2"/>
      <c r="EE62" s="2">
        <v>31230611</v>
      </c>
      <c r="EF62" s="2">
        <v>6</v>
      </c>
      <c r="EG62" s="2" t="s">
        <v>133</v>
      </c>
      <c r="EH62" s="2">
        <v>0</v>
      </c>
      <c r="EI62" s="2" t="s">
        <v>3</v>
      </c>
      <c r="EJ62" s="2">
        <v>1</v>
      </c>
      <c r="EK62" s="2">
        <v>68001</v>
      </c>
      <c r="EL62" s="2" t="s">
        <v>134</v>
      </c>
      <c r="EM62" s="2" t="s">
        <v>135</v>
      </c>
      <c r="EN62" s="2"/>
      <c r="EO62" s="2" t="s">
        <v>3</v>
      </c>
      <c r="EP62" s="2"/>
      <c r="EQ62" s="2">
        <v>0</v>
      </c>
      <c r="ER62" s="2">
        <v>124.7</v>
      </c>
      <c r="ES62" s="2">
        <v>99.76</v>
      </c>
      <c r="ET62" s="2">
        <v>6.97</v>
      </c>
      <c r="EU62" s="2">
        <v>0</v>
      </c>
      <c r="EV62" s="2">
        <v>17.97</v>
      </c>
      <c r="EW62" s="2">
        <v>2.2000000000000002</v>
      </c>
      <c r="EX62" s="2">
        <v>0</v>
      </c>
      <c r="EY62" s="2">
        <v>0</v>
      </c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>
        <v>0</v>
      </c>
      <c r="FR62" s="2">
        <f t="shared" si="40"/>
        <v>0</v>
      </c>
      <c r="FS62" s="2">
        <v>0</v>
      </c>
      <c r="FT62" s="2"/>
      <c r="FU62" s="2"/>
      <c r="FV62" s="2"/>
      <c r="FW62" s="2"/>
      <c r="FX62" s="2">
        <v>104</v>
      </c>
      <c r="FY62" s="2">
        <v>60</v>
      </c>
      <c r="FZ62" s="2"/>
      <c r="GA62" s="2" t="s">
        <v>3</v>
      </c>
      <c r="GB62" s="2"/>
      <c r="GC62" s="2"/>
      <c r="GD62" s="2">
        <v>0</v>
      </c>
      <c r="GE62" s="2"/>
      <c r="GF62" s="2">
        <v>931662877</v>
      </c>
      <c r="GG62" s="2">
        <v>2</v>
      </c>
      <c r="GH62" s="2">
        <v>1</v>
      </c>
      <c r="GI62" s="2">
        <v>-2</v>
      </c>
      <c r="GJ62" s="2">
        <v>0</v>
      </c>
      <c r="GK62" s="2">
        <f>ROUND(R62*(R12)/100,2)</f>
        <v>0</v>
      </c>
      <c r="GL62" s="2">
        <f t="shared" si="41"/>
        <v>0</v>
      </c>
      <c r="GM62" s="2">
        <f t="shared" si="42"/>
        <v>6166.83</v>
      </c>
      <c r="GN62" s="2">
        <f t="shared" si="43"/>
        <v>6166.83</v>
      </c>
      <c r="GO62" s="2">
        <f t="shared" si="44"/>
        <v>0</v>
      </c>
      <c r="GP62" s="2">
        <f t="shared" si="45"/>
        <v>0</v>
      </c>
      <c r="GQ62" s="2"/>
      <c r="GR62" s="2">
        <v>0</v>
      </c>
      <c r="GS62" s="2">
        <v>3</v>
      </c>
      <c r="GT62" s="2">
        <v>0</v>
      </c>
      <c r="GU62" s="2" t="s">
        <v>3</v>
      </c>
      <c r="GV62" s="2">
        <f t="shared" si="46"/>
        <v>0</v>
      </c>
      <c r="GW62" s="2">
        <v>1</v>
      </c>
      <c r="GX62" s="2">
        <f t="shared" si="47"/>
        <v>0</v>
      </c>
      <c r="GY62" s="2"/>
      <c r="GZ62" s="2"/>
      <c r="HA62" s="2">
        <v>0</v>
      </c>
      <c r="HB62" s="2">
        <v>0</v>
      </c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>
        <v>0</v>
      </c>
      <c r="IL62" s="2"/>
      <c r="IM62" s="2"/>
      <c r="IN62" s="2"/>
      <c r="IO62" s="2"/>
      <c r="IP62" s="2"/>
      <c r="IQ62" s="2"/>
      <c r="IR62" s="2"/>
      <c r="IS62" s="2"/>
      <c r="IT62" s="2"/>
      <c r="IU62" s="2"/>
    </row>
    <row r="63" spans="1:255" x14ac:dyDescent="0.2">
      <c r="A63">
        <v>17</v>
      </c>
      <c r="B63">
        <v>1</v>
      </c>
      <c r="C63">
        <f>ROW(SmtRes!A128)</f>
        <v>128</v>
      </c>
      <c r="D63">
        <f>ROW(EtalonRes!A126)</f>
        <v>126</v>
      </c>
      <c r="E63" t="s">
        <v>128</v>
      </c>
      <c r="F63" t="s">
        <v>129</v>
      </c>
      <c r="G63" t="s">
        <v>130</v>
      </c>
      <c r="H63" t="s">
        <v>131</v>
      </c>
      <c r="I63">
        <v>40</v>
      </c>
      <c r="J63">
        <v>0</v>
      </c>
      <c r="O63">
        <f t="shared" si="14"/>
        <v>76428.45</v>
      </c>
      <c r="P63">
        <f t="shared" si="15"/>
        <v>56144.93</v>
      </c>
      <c r="Q63">
        <f t="shared" si="16"/>
        <v>2514.7800000000002</v>
      </c>
      <c r="R63">
        <f t="shared" si="17"/>
        <v>0</v>
      </c>
      <c r="S63">
        <f t="shared" si="18"/>
        <v>17768.740000000002</v>
      </c>
      <c r="T63">
        <f t="shared" si="19"/>
        <v>0</v>
      </c>
      <c r="U63">
        <f t="shared" si="20"/>
        <v>88</v>
      </c>
      <c r="V63">
        <f t="shared" si="21"/>
        <v>0</v>
      </c>
      <c r="W63">
        <f t="shared" si="22"/>
        <v>0</v>
      </c>
      <c r="X63">
        <f t="shared" si="23"/>
        <v>15636.49</v>
      </c>
      <c r="Y63">
        <f t="shared" si="24"/>
        <v>8529</v>
      </c>
      <c r="AA63">
        <v>31230745</v>
      </c>
      <c r="AB63">
        <f t="shared" si="25"/>
        <v>124.7</v>
      </c>
      <c r="AC63">
        <f>ROUND((ES63),6)</f>
        <v>99.76</v>
      </c>
      <c r="AD63">
        <f>ROUND((((ET63)-(EU63))+AE63),6)</f>
        <v>6.97</v>
      </c>
      <c r="AE63">
        <f t="shared" si="56"/>
        <v>0</v>
      </c>
      <c r="AF63">
        <f t="shared" si="56"/>
        <v>17.97</v>
      </c>
      <c r="AG63">
        <f t="shared" si="27"/>
        <v>0</v>
      </c>
      <c r="AH63">
        <f t="shared" si="57"/>
        <v>2.2000000000000002</v>
      </c>
      <c r="AI63">
        <f t="shared" si="57"/>
        <v>0</v>
      </c>
      <c r="AJ63">
        <f t="shared" si="28"/>
        <v>0</v>
      </c>
      <c r="AK63">
        <v>124.7</v>
      </c>
      <c r="AL63">
        <v>99.76</v>
      </c>
      <c r="AM63">
        <v>6.97</v>
      </c>
      <c r="AN63">
        <v>0</v>
      </c>
      <c r="AO63">
        <v>17.97</v>
      </c>
      <c r="AP63">
        <v>0</v>
      </c>
      <c r="AQ63">
        <v>2.2000000000000002</v>
      </c>
      <c r="AR63">
        <v>0</v>
      </c>
      <c r="AS63">
        <v>0</v>
      </c>
      <c r="AT63">
        <v>88</v>
      </c>
      <c r="AU63">
        <v>48</v>
      </c>
      <c r="AV63">
        <v>1</v>
      </c>
      <c r="AW63">
        <v>1</v>
      </c>
      <c r="AZ63">
        <v>1</v>
      </c>
      <c r="BA63">
        <v>24.72</v>
      </c>
      <c r="BB63">
        <v>9.02</v>
      </c>
      <c r="BC63">
        <v>14.07</v>
      </c>
      <c r="BD63" t="s">
        <v>3</v>
      </c>
      <c r="BE63" t="s">
        <v>3</v>
      </c>
      <c r="BF63" t="s">
        <v>3</v>
      </c>
      <c r="BG63" t="s">
        <v>3</v>
      </c>
      <c r="BH63">
        <v>0</v>
      </c>
      <c r="BI63">
        <v>1</v>
      </c>
      <c r="BJ63" t="s">
        <v>132</v>
      </c>
      <c r="BM63">
        <v>68001</v>
      </c>
      <c r="BN63">
        <v>0</v>
      </c>
      <c r="BO63" t="s">
        <v>129</v>
      </c>
      <c r="BP63">
        <v>1</v>
      </c>
      <c r="BQ63">
        <v>6</v>
      </c>
      <c r="BR63">
        <v>0</v>
      </c>
      <c r="BS63">
        <v>24.72</v>
      </c>
      <c r="BT63">
        <v>1</v>
      </c>
      <c r="BU63">
        <v>1</v>
      </c>
      <c r="BV63">
        <v>1</v>
      </c>
      <c r="BW63">
        <v>1</v>
      </c>
      <c r="BX63">
        <v>1</v>
      </c>
      <c r="BY63" t="s">
        <v>3</v>
      </c>
      <c r="BZ63">
        <v>104</v>
      </c>
      <c r="CA63">
        <v>60</v>
      </c>
      <c r="CF63">
        <v>0</v>
      </c>
      <c r="CG63">
        <v>0</v>
      </c>
      <c r="CM63">
        <v>0</v>
      </c>
      <c r="CN63" t="s">
        <v>3</v>
      </c>
      <c r="CO63">
        <v>0</v>
      </c>
      <c r="CP63">
        <f t="shared" si="29"/>
        <v>76428.45</v>
      </c>
      <c r="CQ63">
        <f t="shared" si="30"/>
        <v>1403.6232</v>
      </c>
      <c r="CR63">
        <f t="shared" si="31"/>
        <v>62.869399999999992</v>
      </c>
      <c r="CS63">
        <f t="shared" si="32"/>
        <v>0</v>
      </c>
      <c r="CT63">
        <f t="shared" si="33"/>
        <v>444.21839999999997</v>
      </c>
      <c r="CU63">
        <f t="shared" si="34"/>
        <v>0</v>
      </c>
      <c r="CV63">
        <f t="shared" si="35"/>
        <v>2.2000000000000002</v>
      </c>
      <c r="CW63">
        <f t="shared" si="36"/>
        <v>0</v>
      </c>
      <c r="CX63">
        <f t="shared" si="37"/>
        <v>0</v>
      </c>
      <c r="CY63">
        <f t="shared" si="53"/>
        <v>15636.4912</v>
      </c>
      <c r="CZ63">
        <f t="shared" si="54"/>
        <v>8528.9951999999994</v>
      </c>
      <c r="DC63" t="s">
        <v>3</v>
      </c>
      <c r="DD63" t="s">
        <v>3</v>
      </c>
      <c r="DE63" t="s">
        <v>3</v>
      </c>
      <c r="DF63" t="s">
        <v>3</v>
      </c>
      <c r="DG63" t="s">
        <v>3</v>
      </c>
      <c r="DH63" t="s">
        <v>3</v>
      </c>
      <c r="DI63" t="s">
        <v>3</v>
      </c>
      <c r="DJ63" t="s">
        <v>3</v>
      </c>
      <c r="DK63" t="s">
        <v>3</v>
      </c>
      <c r="DL63" t="s">
        <v>3</v>
      </c>
      <c r="DM63" t="s">
        <v>3</v>
      </c>
      <c r="DN63">
        <v>0</v>
      </c>
      <c r="DO63">
        <v>0</v>
      </c>
      <c r="DP63">
        <v>1</v>
      </c>
      <c r="DQ63">
        <v>1</v>
      </c>
      <c r="DU63">
        <v>1013</v>
      </c>
      <c r="DV63" t="s">
        <v>131</v>
      </c>
      <c r="DW63" t="s">
        <v>131</v>
      </c>
      <c r="DX63">
        <v>1</v>
      </c>
      <c r="EE63">
        <v>31230611</v>
      </c>
      <c r="EF63">
        <v>6</v>
      </c>
      <c r="EG63" t="s">
        <v>133</v>
      </c>
      <c r="EH63">
        <v>0</v>
      </c>
      <c r="EI63" t="s">
        <v>3</v>
      </c>
      <c r="EJ63">
        <v>1</v>
      </c>
      <c r="EK63">
        <v>68001</v>
      </c>
      <c r="EL63" t="s">
        <v>134</v>
      </c>
      <c r="EM63" t="s">
        <v>135</v>
      </c>
      <c r="EO63" t="s">
        <v>3</v>
      </c>
      <c r="EQ63">
        <v>0</v>
      </c>
      <c r="ER63">
        <v>124.7</v>
      </c>
      <c r="ES63">
        <v>99.76</v>
      </c>
      <c r="ET63">
        <v>6.97</v>
      </c>
      <c r="EU63">
        <v>0</v>
      </c>
      <c r="EV63">
        <v>17.97</v>
      </c>
      <c r="EW63">
        <v>2.2000000000000002</v>
      </c>
      <c r="EX63">
        <v>0</v>
      </c>
      <c r="EY63">
        <v>0</v>
      </c>
      <c r="FQ63">
        <v>0</v>
      </c>
      <c r="FR63">
        <f t="shared" si="40"/>
        <v>0</v>
      </c>
      <c r="FS63">
        <v>0</v>
      </c>
      <c r="FV63" t="s">
        <v>24</v>
      </c>
      <c r="FW63" t="s">
        <v>25</v>
      </c>
      <c r="FX63">
        <v>104</v>
      </c>
      <c r="FY63">
        <v>60</v>
      </c>
      <c r="GA63" t="s">
        <v>3</v>
      </c>
      <c r="GD63">
        <v>0</v>
      </c>
      <c r="GF63">
        <v>931662877</v>
      </c>
      <c r="GG63">
        <v>2</v>
      </c>
      <c r="GH63">
        <v>1</v>
      </c>
      <c r="GI63">
        <v>2</v>
      </c>
      <c r="GJ63">
        <v>0</v>
      </c>
      <c r="GK63">
        <f>ROUND(R63*(S12)/100,2)</f>
        <v>0</v>
      </c>
      <c r="GL63">
        <f t="shared" si="41"/>
        <v>0</v>
      </c>
      <c r="GM63">
        <f t="shared" si="42"/>
        <v>100593.94</v>
      </c>
      <c r="GN63">
        <f t="shared" si="43"/>
        <v>100593.94</v>
      </c>
      <c r="GO63">
        <f t="shared" si="44"/>
        <v>0</v>
      </c>
      <c r="GP63">
        <f t="shared" si="45"/>
        <v>0</v>
      </c>
      <c r="GR63">
        <v>0</v>
      </c>
      <c r="GS63">
        <v>3</v>
      </c>
      <c r="GT63">
        <v>0</v>
      </c>
      <c r="GU63" t="s">
        <v>3</v>
      </c>
      <c r="GV63">
        <f t="shared" si="46"/>
        <v>0</v>
      </c>
      <c r="GW63">
        <v>1</v>
      </c>
      <c r="GX63">
        <f t="shared" si="47"/>
        <v>0</v>
      </c>
      <c r="HA63">
        <v>0</v>
      </c>
      <c r="HB63">
        <v>0</v>
      </c>
      <c r="IK63">
        <v>0</v>
      </c>
    </row>
    <row r="65" spans="1:255" x14ac:dyDescent="0.2">
      <c r="A65" s="1">
        <v>4</v>
      </c>
      <c r="B65" s="1">
        <v>1</v>
      </c>
      <c r="C65" s="1"/>
      <c r="D65" s="1">
        <f>ROW(A110)</f>
        <v>110</v>
      </c>
      <c r="E65" s="1"/>
      <c r="F65" s="1" t="s">
        <v>136</v>
      </c>
      <c r="G65" s="1" t="s">
        <v>137</v>
      </c>
      <c r="H65" s="1" t="s">
        <v>3</v>
      </c>
      <c r="I65" s="1">
        <v>0</v>
      </c>
      <c r="J65" s="1"/>
      <c r="K65" s="1">
        <v>0</v>
      </c>
      <c r="L65" s="1"/>
      <c r="M65" s="1"/>
      <c r="N65" s="1"/>
      <c r="O65" s="1"/>
      <c r="P65" s="1"/>
      <c r="Q65" s="1"/>
      <c r="R65" s="1"/>
      <c r="S65" s="1"/>
      <c r="T65" s="1"/>
      <c r="U65" s="1" t="s">
        <v>3</v>
      </c>
      <c r="V65" s="1">
        <v>0</v>
      </c>
      <c r="W65" s="1"/>
      <c r="X65" s="1"/>
      <c r="Y65" s="1"/>
      <c r="Z65" s="1"/>
      <c r="AA65" s="1"/>
      <c r="AB65" s="1" t="s">
        <v>3</v>
      </c>
      <c r="AC65" s="1" t="s">
        <v>3</v>
      </c>
      <c r="AD65" s="1" t="s">
        <v>3</v>
      </c>
      <c r="AE65" s="1" t="s">
        <v>3</v>
      </c>
      <c r="AF65" s="1" t="s">
        <v>3</v>
      </c>
      <c r="AG65" s="1" t="s">
        <v>3</v>
      </c>
      <c r="AH65" s="1"/>
      <c r="AI65" s="1"/>
      <c r="AJ65" s="1"/>
      <c r="AK65" s="1"/>
      <c r="AL65" s="1"/>
      <c r="AM65" s="1"/>
      <c r="AN65" s="1"/>
      <c r="AO65" s="1"/>
      <c r="AP65" s="1" t="s">
        <v>3</v>
      </c>
      <c r="AQ65" s="1" t="s">
        <v>3</v>
      </c>
      <c r="AR65" s="1" t="s">
        <v>3</v>
      </c>
      <c r="AS65" s="1"/>
      <c r="AT65" s="1"/>
      <c r="AU65" s="1"/>
      <c r="AV65" s="1"/>
      <c r="AW65" s="1"/>
      <c r="AX65" s="1"/>
      <c r="AY65" s="1"/>
      <c r="AZ65" s="1" t="s">
        <v>3</v>
      </c>
      <c r="BA65" s="1"/>
      <c r="BB65" s="1" t="s">
        <v>3</v>
      </c>
      <c r="BC65" s="1" t="s">
        <v>3</v>
      </c>
      <c r="BD65" s="1" t="s">
        <v>3</v>
      </c>
      <c r="BE65" s="1" t="s">
        <v>3</v>
      </c>
      <c r="BF65" s="1" t="s">
        <v>3</v>
      </c>
      <c r="BG65" s="1" t="s">
        <v>3</v>
      </c>
      <c r="BH65" s="1" t="s">
        <v>3</v>
      </c>
      <c r="BI65" s="1" t="s">
        <v>3</v>
      </c>
      <c r="BJ65" s="1" t="s">
        <v>3</v>
      </c>
      <c r="BK65" s="1" t="s">
        <v>3</v>
      </c>
      <c r="BL65" s="1" t="s">
        <v>3</v>
      </c>
      <c r="BM65" s="1" t="s">
        <v>3</v>
      </c>
      <c r="BN65" s="1" t="s">
        <v>3</v>
      </c>
      <c r="BO65" s="1" t="s">
        <v>3</v>
      </c>
      <c r="BP65" s="1" t="s">
        <v>3</v>
      </c>
      <c r="BQ65" s="1"/>
      <c r="BR65" s="1"/>
      <c r="BS65" s="1"/>
      <c r="BT65" s="1"/>
      <c r="BU65" s="1"/>
      <c r="BV65" s="1"/>
      <c r="BW65" s="1"/>
      <c r="BX65" s="1">
        <v>0</v>
      </c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>
        <v>0</v>
      </c>
    </row>
    <row r="67" spans="1:255" x14ac:dyDescent="0.2">
      <c r="A67" s="3">
        <v>52</v>
      </c>
      <c r="B67" s="3">
        <f t="shared" ref="B67:G67" si="58">B110</f>
        <v>1</v>
      </c>
      <c r="C67" s="3">
        <f t="shared" si="58"/>
        <v>4</v>
      </c>
      <c r="D67" s="3">
        <f t="shared" si="58"/>
        <v>65</v>
      </c>
      <c r="E67" s="3">
        <f t="shared" si="58"/>
        <v>0</v>
      </c>
      <c r="F67" s="3" t="str">
        <f t="shared" si="58"/>
        <v>Новый раздел</v>
      </c>
      <c r="G67" s="3" t="str">
        <f t="shared" si="58"/>
        <v>Устройство бетонной лестницы</v>
      </c>
      <c r="H67" s="3"/>
      <c r="I67" s="3"/>
      <c r="J67" s="3"/>
      <c r="K67" s="3"/>
      <c r="L67" s="3"/>
      <c r="M67" s="3"/>
      <c r="N67" s="3"/>
      <c r="O67" s="3">
        <f t="shared" ref="O67:AT67" si="59">O110</f>
        <v>4845.37</v>
      </c>
      <c r="P67" s="3">
        <f t="shared" si="59"/>
        <v>4348.6899999999996</v>
      </c>
      <c r="Q67" s="3">
        <f t="shared" si="59"/>
        <v>348.34</v>
      </c>
      <c r="R67" s="3">
        <f t="shared" si="59"/>
        <v>27.59</v>
      </c>
      <c r="S67" s="3">
        <f t="shared" si="59"/>
        <v>148.34</v>
      </c>
      <c r="T67" s="3">
        <f t="shared" si="59"/>
        <v>0</v>
      </c>
      <c r="U67" s="3">
        <f t="shared" si="59"/>
        <v>17.143547199999997</v>
      </c>
      <c r="V67" s="3">
        <f t="shared" si="59"/>
        <v>2.1498168</v>
      </c>
      <c r="W67" s="3">
        <f t="shared" si="59"/>
        <v>521.24</v>
      </c>
      <c r="X67" s="3">
        <f t="shared" si="59"/>
        <v>226.34</v>
      </c>
      <c r="Y67" s="3">
        <f t="shared" si="59"/>
        <v>149.28</v>
      </c>
      <c r="Z67" s="3">
        <f t="shared" si="59"/>
        <v>0</v>
      </c>
      <c r="AA67" s="3">
        <f t="shared" si="59"/>
        <v>0</v>
      </c>
      <c r="AB67" s="3">
        <f t="shared" si="59"/>
        <v>4845.37</v>
      </c>
      <c r="AC67" s="3">
        <f t="shared" si="59"/>
        <v>4348.6899999999996</v>
      </c>
      <c r="AD67" s="3">
        <f t="shared" si="59"/>
        <v>348.34</v>
      </c>
      <c r="AE67" s="3">
        <f t="shared" si="59"/>
        <v>27.59</v>
      </c>
      <c r="AF67" s="3">
        <f t="shared" si="59"/>
        <v>148.34</v>
      </c>
      <c r="AG67" s="3">
        <f t="shared" si="59"/>
        <v>0</v>
      </c>
      <c r="AH67" s="3">
        <f t="shared" si="59"/>
        <v>17.143547199999997</v>
      </c>
      <c r="AI67" s="3">
        <f t="shared" si="59"/>
        <v>2.1498168</v>
      </c>
      <c r="AJ67" s="3">
        <f t="shared" si="59"/>
        <v>521.24</v>
      </c>
      <c r="AK67" s="3">
        <f t="shared" si="59"/>
        <v>226.34</v>
      </c>
      <c r="AL67" s="3">
        <f t="shared" si="59"/>
        <v>149.28</v>
      </c>
      <c r="AM67" s="3">
        <f t="shared" si="59"/>
        <v>0</v>
      </c>
      <c r="AN67" s="3">
        <f t="shared" si="59"/>
        <v>0</v>
      </c>
      <c r="AO67" s="3">
        <f t="shared" si="59"/>
        <v>0</v>
      </c>
      <c r="AP67" s="3">
        <f t="shared" si="59"/>
        <v>0</v>
      </c>
      <c r="AQ67" s="3">
        <f t="shared" si="59"/>
        <v>0</v>
      </c>
      <c r="AR67" s="3">
        <f t="shared" si="59"/>
        <v>5220.99</v>
      </c>
      <c r="AS67" s="3">
        <f t="shared" si="59"/>
        <v>5220.99</v>
      </c>
      <c r="AT67" s="3">
        <f t="shared" si="59"/>
        <v>0</v>
      </c>
      <c r="AU67" s="3">
        <f t="shared" ref="AU67:BZ67" si="60">AU110</f>
        <v>0</v>
      </c>
      <c r="AV67" s="3">
        <f t="shared" si="60"/>
        <v>4348.6899999999996</v>
      </c>
      <c r="AW67" s="3">
        <f t="shared" si="60"/>
        <v>4348.6899999999996</v>
      </c>
      <c r="AX67" s="3">
        <f t="shared" si="60"/>
        <v>0</v>
      </c>
      <c r="AY67" s="3">
        <f t="shared" si="60"/>
        <v>4348.6899999999996</v>
      </c>
      <c r="AZ67" s="3">
        <f t="shared" si="60"/>
        <v>0</v>
      </c>
      <c r="BA67" s="3">
        <f t="shared" si="60"/>
        <v>0</v>
      </c>
      <c r="BB67" s="3">
        <f t="shared" si="60"/>
        <v>0</v>
      </c>
      <c r="BC67" s="3">
        <f t="shared" si="60"/>
        <v>0</v>
      </c>
      <c r="BD67" s="3">
        <f t="shared" si="60"/>
        <v>0</v>
      </c>
      <c r="BE67" s="3">
        <f t="shared" si="60"/>
        <v>0</v>
      </c>
      <c r="BF67" s="3">
        <f t="shared" si="60"/>
        <v>0</v>
      </c>
      <c r="BG67" s="3">
        <f t="shared" si="60"/>
        <v>0</v>
      </c>
      <c r="BH67" s="3">
        <f t="shared" si="60"/>
        <v>0</v>
      </c>
      <c r="BI67" s="3">
        <f t="shared" si="60"/>
        <v>0</v>
      </c>
      <c r="BJ67" s="3">
        <f t="shared" si="60"/>
        <v>0</v>
      </c>
      <c r="BK67" s="3">
        <f t="shared" si="60"/>
        <v>0</v>
      </c>
      <c r="BL67" s="3">
        <f t="shared" si="60"/>
        <v>0</v>
      </c>
      <c r="BM67" s="3">
        <f t="shared" si="60"/>
        <v>0</v>
      </c>
      <c r="BN67" s="3">
        <f t="shared" si="60"/>
        <v>0</v>
      </c>
      <c r="BO67" s="3">
        <f t="shared" si="60"/>
        <v>0</v>
      </c>
      <c r="BP67" s="3">
        <f t="shared" si="60"/>
        <v>0</v>
      </c>
      <c r="BQ67" s="3">
        <f t="shared" si="60"/>
        <v>0</v>
      </c>
      <c r="BR67" s="3">
        <f t="shared" si="60"/>
        <v>0</v>
      </c>
      <c r="BS67" s="3">
        <f t="shared" si="60"/>
        <v>0</v>
      </c>
      <c r="BT67" s="3">
        <f t="shared" si="60"/>
        <v>0</v>
      </c>
      <c r="BU67" s="3">
        <f t="shared" si="60"/>
        <v>0</v>
      </c>
      <c r="BV67" s="3">
        <f t="shared" si="60"/>
        <v>0</v>
      </c>
      <c r="BW67" s="3">
        <f t="shared" si="60"/>
        <v>0</v>
      </c>
      <c r="BX67" s="3">
        <f t="shared" si="60"/>
        <v>0</v>
      </c>
      <c r="BY67" s="3">
        <f t="shared" si="60"/>
        <v>0</v>
      </c>
      <c r="BZ67" s="3">
        <f t="shared" si="60"/>
        <v>0</v>
      </c>
      <c r="CA67" s="3">
        <f t="shared" ref="CA67:DF67" si="61">CA110</f>
        <v>5220.99</v>
      </c>
      <c r="CB67" s="3">
        <f t="shared" si="61"/>
        <v>5220.99</v>
      </c>
      <c r="CC67" s="3">
        <f t="shared" si="61"/>
        <v>0</v>
      </c>
      <c r="CD67" s="3">
        <f t="shared" si="61"/>
        <v>0</v>
      </c>
      <c r="CE67" s="3">
        <f t="shared" si="61"/>
        <v>4348.6899999999996</v>
      </c>
      <c r="CF67" s="3">
        <f t="shared" si="61"/>
        <v>4348.6899999999996</v>
      </c>
      <c r="CG67" s="3">
        <f t="shared" si="61"/>
        <v>0</v>
      </c>
      <c r="CH67" s="3">
        <f t="shared" si="61"/>
        <v>4348.6899999999996</v>
      </c>
      <c r="CI67" s="3">
        <f t="shared" si="61"/>
        <v>0</v>
      </c>
      <c r="CJ67" s="3">
        <f t="shared" si="61"/>
        <v>0</v>
      </c>
      <c r="CK67" s="3">
        <f t="shared" si="61"/>
        <v>0</v>
      </c>
      <c r="CL67" s="3">
        <f t="shared" si="61"/>
        <v>0</v>
      </c>
      <c r="CM67" s="3">
        <f t="shared" si="61"/>
        <v>0</v>
      </c>
      <c r="CN67" s="3">
        <f t="shared" si="61"/>
        <v>0</v>
      </c>
      <c r="CO67" s="3">
        <f t="shared" si="61"/>
        <v>0</v>
      </c>
      <c r="CP67" s="3">
        <f t="shared" si="61"/>
        <v>0</v>
      </c>
      <c r="CQ67" s="3">
        <f t="shared" si="61"/>
        <v>0</v>
      </c>
      <c r="CR67" s="3">
        <f t="shared" si="61"/>
        <v>0</v>
      </c>
      <c r="CS67" s="3">
        <f t="shared" si="61"/>
        <v>0</v>
      </c>
      <c r="CT67" s="3">
        <f t="shared" si="61"/>
        <v>0</v>
      </c>
      <c r="CU67" s="3">
        <f t="shared" si="61"/>
        <v>0</v>
      </c>
      <c r="CV67" s="3">
        <f t="shared" si="61"/>
        <v>0</v>
      </c>
      <c r="CW67" s="3">
        <f t="shared" si="61"/>
        <v>0</v>
      </c>
      <c r="CX67" s="3">
        <f t="shared" si="61"/>
        <v>0</v>
      </c>
      <c r="CY67" s="3">
        <f t="shared" si="61"/>
        <v>0</v>
      </c>
      <c r="CZ67" s="3">
        <f t="shared" si="61"/>
        <v>0</v>
      </c>
      <c r="DA67" s="3">
        <f t="shared" si="61"/>
        <v>0</v>
      </c>
      <c r="DB67" s="3">
        <f t="shared" si="61"/>
        <v>0</v>
      </c>
      <c r="DC67" s="3">
        <f t="shared" si="61"/>
        <v>0</v>
      </c>
      <c r="DD67" s="3">
        <f t="shared" si="61"/>
        <v>0</v>
      </c>
      <c r="DE67" s="3">
        <f t="shared" si="61"/>
        <v>0</v>
      </c>
      <c r="DF67" s="3">
        <f t="shared" si="61"/>
        <v>0</v>
      </c>
      <c r="DG67" s="4">
        <f t="shared" ref="DG67:EL67" si="62">DG110</f>
        <v>58730.04</v>
      </c>
      <c r="DH67" s="4">
        <f t="shared" si="62"/>
        <v>52967.86</v>
      </c>
      <c r="DI67" s="4">
        <f t="shared" si="62"/>
        <v>2095.35</v>
      </c>
      <c r="DJ67" s="4">
        <f t="shared" si="62"/>
        <v>682</v>
      </c>
      <c r="DK67" s="4">
        <f t="shared" si="62"/>
        <v>3666.83</v>
      </c>
      <c r="DL67" s="4">
        <f t="shared" si="62"/>
        <v>0</v>
      </c>
      <c r="DM67" s="4">
        <f t="shared" si="62"/>
        <v>17.143547199999997</v>
      </c>
      <c r="DN67" s="4">
        <f t="shared" si="62"/>
        <v>2.1498168</v>
      </c>
      <c r="DO67" s="4">
        <f t="shared" si="62"/>
        <v>521.24</v>
      </c>
      <c r="DP67" s="4">
        <f t="shared" si="62"/>
        <v>4758.88</v>
      </c>
      <c r="DQ67" s="4">
        <f t="shared" si="62"/>
        <v>2952.05</v>
      </c>
      <c r="DR67" s="4">
        <f t="shared" si="62"/>
        <v>0</v>
      </c>
      <c r="DS67" s="4">
        <f t="shared" si="62"/>
        <v>0</v>
      </c>
      <c r="DT67" s="4">
        <f t="shared" si="62"/>
        <v>58730.04</v>
      </c>
      <c r="DU67" s="4">
        <f t="shared" si="62"/>
        <v>52967.86</v>
      </c>
      <c r="DV67" s="4">
        <f t="shared" si="62"/>
        <v>2095.35</v>
      </c>
      <c r="DW67" s="4">
        <f t="shared" si="62"/>
        <v>682</v>
      </c>
      <c r="DX67" s="4">
        <f t="shared" si="62"/>
        <v>3666.83</v>
      </c>
      <c r="DY67" s="4">
        <f t="shared" si="62"/>
        <v>0</v>
      </c>
      <c r="DZ67" s="4">
        <f t="shared" si="62"/>
        <v>17.143547199999997</v>
      </c>
      <c r="EA67" s="4">
        <f t="shared" si="62"/>
        <v>2.1498168</v>
      </c>
      <c r="EB67" s="4">
        <f t="shared" si="62"/>
        <v>521.24</v>
      </c>
      <c r="EC67" s="4">
        <f t="shared" si="62"/>
        <v>4758.88</v>
      </c>
      <c r="ED67" s="4">
        <f t="shared" si="62"/>
        <v>2952.05</v>
      </c>
      <c r="EE67" s="4">
        <f t="shared" si="62"/>
        <v>0</v>
      </c>
      <c r="EF67" s="4">
        <f t="shared" si="62"/>
        <v>0</v>
      </c>
      <c r="EG67" s="4">
        <f t="shared" si="62"/>
        <v>0</v>
      </c>
      <c r="EH67" s="4">
        <f t="shared" si="62"/>
        <v>0</v>
      </c>
      <c r="EI67" s="4">
        <f t="shared" si="62"/>
        <v>0</v>
      </c>
      <c r="EJ67" s="4">
        <f t="shared" si="62"/>
        <v>66440.97</v>
      </c>
      <c r="EK67" s="4">
        <f t="shared" si="62"/>
        <v>66440.97</v>
      </c>
      <c r="EL67" s="4">
        <f t="shared" si="62"/>
        <v>0</v>
      </c>
      <c r="EM67" s="4">
        <f t="shared" ref="EM67:FR67" si="63">EM110</f>
        <v>0</v>
      </c>
      <c r="EN67" s="4">
        <f t="shared" si="63"/>
        <v>52967.86</v>
      </c>
      <c r="EO67" s="4">
        <f t="shared" si="63"/>
        <v>52967.86</v>
      </c>
      <c r="EP67" s="4">
        <f t="shared" si="63"/>
        <v>0</v>
      </c>
      <c r="EQ67" s="4">
        <f t="shared" si="63"/>
        <v>52967.86</v>
      </c>
      <c r="ER67" s="4">
        <f t="shared" si="63"/>
        <v>0</v>
      </c>
      <c r="ES67" s="4">
        <f t="shared" si="63"/>
        <v>0</v>
      </c>
      <c r="ET67" s="4">
        <f t="shared" si="63"/>
        <v>0</v>
      </c>
      <c r="EU67" s="4">
        <f t="shared" si="63"/>
        <v>0</v>
      </c>
      <c r="EV67" s="4">
        <f t="shared" si="63"/>
        <v>0</v>
      </c>
      <c r="EW67" s="4">
        <f t="shared" si="63"/>
        <v>0</v>
      </c>
      <c r="EX67" s="4">
        <f t="shared" si="63"/>
        <v>0</v>
      </c>
      <c r="EY67" s="4">
        <f t="shared" si="63"/>
        <v>0</v>
      </c>
      <c r="EZ67" s="4">
        <f t="shared" si="63"/>
        <v>0</v>
      </c>
      <c r="FA67" s="4">
        <f t="shared" si="63"/>
        <v>0</v>
      </c>
      <c r="FB67" s="4">
        <f t="shared" si="63"/>
        <v>0</v>
      </c>
      <c r="FC67" s="4">
        <f t="shared" si="63"/>
        <v>0</v>
      </c>
      <c r="FD67" s="4">
        <f t="shared" si="63"/>
        <v>0</v>
      </c>
      <c r="FE67" s="4">
        <f t="shared" si="63"/>
        <v>0</v>
      </c>
      <c r="FF67" s="4">
        <f t="shared" si="63"/>
        <v>0</v>
      </c>
      <c r="FG67" s="4">
        <f t="shared" si="63"/>
        <v>0</v>
      </c>
      <c r="FH67" s="4">
        <f t="shared" si="63"/>
        <v>0</v>
      </c>
      <c r="FI67" s="4">
        <f t="shared" si="63"/>
        <v>0</v>
      </c>
      <c r="FJ67" s="4">
        <f t="shared" si="63"/>
        <v>0</v>
      </c>
      <c r="FK67" s="4">
        <f t="shared" si="63"/>
        <v>0</v>
      </c>
      <c r="FL67" s="4">
        <f t="shared" si="63"/>
        <v>0</v>
      </c>
      <c r="FM67" s="4">
        <f t="shared" si="63"/>
        <v>0</v>
      </c>
      <c r="FN67" s="4">
        <f t="shared" si="63"/>
        <v>0</v>
      </c>
      <c r="FO67" s="4">
        <f t="shared" si="63"/>
        <v>0</v>
      </c>
      <c r="FP67" s="4">
        <f t="shared" si="63"/>
        <v>0</v>
      </c>
      <c r="FQ67" s="4">
        <f t="shared" si="63"/>
        <v>0</v>
      </c>
      <c r="FR67" s="4">
        <f t="shared" si="63"/>
        <v>0</v>
      </c>
      <c r="FS67" s="4">
        <f t="shared" ref="FS67:GX67" si="64">FS110</f>
        <v>66440.97</v>
      </c>
      <c r="FT67" s="4">
        <f t="shared" si="64"/>
        <v>66440.97</v>
      </c>
      <c r="FU67" s="4">
        <f t="shared" si="64"/>
        <v>0</v>
      </c>
      <c r="FV67" s="4">
        <f t="shared" si="64"/>
        <v>0</v>
      </c>
      <c r="FW67" s="4">
        <f t="shared" si="64"/>
        <v>52967.86</v>
      </c>
      <c r="FX67" s="4">
        <f t="shared" si="64"/>
        <v>52967.86</v>
      </c>
      <c r="FY67" s="4">
        <f t="shared" si="64"/>
        <v>0</v>
      </c>
      <c r="FZ67" s="4">
        <f t="shared" si="64"/>
        <v>52967.86</v>
      </c>
      <c r="GA67" s="4">
        <f t="shared" si="64"/>
        <v>0</v>
      </c>
      <c r="GB67" s="4">
        <f t="shared" si="64"/>
        <v>0</v>
      </c>
      <c r="GC67" s="4">
        <f t="shared" si="64"/>
        <v>0</v>
      </c>
      <c r="GD67" s="4">
        <f t="shared" si="64"/>
        <v>0</v>
      </c>
      <c r="GE67" s="4">
        <f t="shared" si="64"/>
        <v>0</v>
      </c>
      <c r="GF67" s="4">
        <f t="shared" si="64"/>
        <v>0</v>
      </c>
      <c r="GG67" s="4">
        <f t="shared" si="64"/>
        <v>0</v>
      </c>
      <c r="GH67" s="4">
        <f t="shared" si="64"/>
        <v>0</v>
      </c>
      <c r="GI67" s="4">
        <f t="shared" si="64"/>
        <v>0</v>
      </c>
      <c r="GJ67" s="4">
        <f t="shared" si="64"/>
        <v>0</v>
      </c>
      <c r="GK67" s="4">
        <f t="shared" si="64"/>
        <v>0</v>
      </c>
      <c r="GL67" s="4">
        <f t="shared" si="64"/>
        <v>0</v>
      </c>
      <c r="GM67" s="4">
        <f t="shared" si="64"/>
        <v>0</v>
      </c>
      <c r="GN67" s="4">
        <f t="shared" si="64"/>
        <v>0</v>
      </c>
      <c r="GO67" s="4">
        <f t="shared" si="64"/>
        <v>0</v>
      </c>
      <c r="GP67" s="4">
        <f t="shared" si="64"/>
        <v>0</v>
      </c>
      <c r="GQ67" s="4">
        <f t="shared" si="64"/>
        <v>0</v>
      </c>
      <c r="GR67" s="4">
        <f t="shared" si="64"/>
        <v>0</v>
      </c>
      <c r="GS67" s="4">
        <f t="shared" si="64"/>
        <v>0</v>
      </c>
      <c r="GT67" s="4">
        <f t="shared" si="64"/>
        <v>0</v>
      </c>
      <c r="GU67" s="4">
        <f t="shared" si="64"/>
        <v>0</v>
      </c>
      <c r="GV67" s="4">
        <f t="shared" si="64"/>
        <v>0</v>
      </c>
      <c r="GW67" s="4">
        <f t="shared" si="64"/>
        <v>0</v>
      </c>
      <c r="GX67" s="4">
        <f t="shared" si="64"/>
        <v>0</v>
      </c>
    </row>
    <row r="69" spans="1:255" x14ac:dyDescent="0.2">
      <c r="A69" s="2">
        <v>17</v>
      </c>
      <c r="B69" s="2">
        <v>1</v>
      </c>
      <c r="C69" s="2">
        <f>ROW(SmtRes!A136)</f>
        <v>136</v>
      </c>
      <c r="D69" s="2">
        <f>ROW(EtalonRes!A134)</f>
        <v>134</v>
      </c>
      <c r="E69" s="2" t="s">
        <v>138</v>
      </c>
      <c r="F69" s="2" t="s">
        <v>59</v>
      </c>
      <c r="G69" s="2" t="s">
        <v>60</v>
      </c>
      <c r="H69" s="2" t="s">
        <v>61</v>
      </c>
      <c r="I69" s="2">
        <f>ROUND((12)/100,9)</f>
        <v>0.12</v>
      </c>
      <c r="J69" s="2">
        <v>0</v>
      </c>
      <c r="K69" s="2"/>
      <c r="L69" s="2"/>
      <c r="M69" s="2"/>
      <c r="N69" s="2"/>
      <c r="O69" s="2">
        <f t="shared" ref="O69:O108" si="65">ROUND(CP69,2)</f>
        <v>273.83999999999997</v>
      </c>
      <c r="P69" s="2">
        <f t="shared" ref="P69:P108" si="66">ROUND(CQ69*I69,2)</f>
        <v>1.46</v>
      </c>
      <c r="Q69" s="2">
        <f t="shared" ref="Q69:Q108" si="67">ROUND(CR69*I69,2)</f>
        <v>257.25</v>
      </c>
      <c r="R69" s="2">
        <f t="shared" ref="R69:R108" si="68">ROUND(CS69*I69,2)</f>
        <v>21.3</v>
      </c>
      <c r="S69" s="2">
        <f t="shared" ref="S69:S108" si="69">ROUND(CT69*I69,2)</f>
        <v>15.13</v>
      </c>
      <c r="T69" s="2">
        <f t="shared" ref="T69:T108" si="70">ROUND(CU69*I69,2)</f>
        <v>0</v>
      </c>
      <c r="U69" s="2">
        <f t="shared" ref="U69:U108" si="71">CV69*I69</f>
        <v>1.8864000000000001</v>
      </c>
      <c r="V69" s="2">
        <f t="shared" ref="V69:V108" si="72">CW69*I69</f>
        <v>1.6656</v>
      </c>
      <c r="W69" s="2">
        <f t="shared" ref="W69:W108" si="73">ROUND(CX69*I69,2)</f>
        <v>0</v>
      </c>
      <c r="X69" s="2">
        <f t="shared" ref="X69:X108" si="74">ROUND(CY69,2)</f>
        <v>51.73</v>
      </c>
      <c r="Y69" s="2">
        <f t="shared" ref="Y69:Y108" si="75">ROUND(CZ69,2)</f>
        <v>34.61</v>
      </c>
      <c r="Z69" s="2"/>
      <c r="AA69" s="2">
        <v>31230744</v>
      </c>
      <c r="AB69" s="2">
        <f t="shared" ref="AB69:AB108" si="76">ROUND((AC69+AD69+AF69),6)</f>
        <v>2281.9899999999998</v>
      </c>
      <c r="AC69" s="2">
        <f t="shared" ref="AC69:AC80" si="77">ROUND((ES69),6)</f>
        <v>12.2</v>
      </c>
      <c r="AD69" s="2">
        <f t="shared" ref="AD69:AD80" si="78">ROUND((((ET69)-(EU69))+AE69),6)</f>
        <v>2143.7199999999998</v>
      </c>
      <c r="AE69" s="2">
        <f t="shared" ref="AE69:AE80" si="79">ROUND((EU69),6)</f>
        <v>177.53</v>
      </c>
      <c r="AF69" s="2">
        <f t="shared" ref="AF69:AF80" si="80">ROUND((EV69),6)</f>
        <v>126.07</v>
      </c>
      <c r="AG69" s="2">
        <f t="shared" ref="AG69:AG108" si="81">ROUND((AP69),6)</f>
        <v>0</v>
      </c>
      <c r="AH69" s="2">
        <f t="shared" ref="AH69:AH80" si="82">(EW69)</f>
        <v>15.72</v>
      </c>
      <c r="AI69" s="2">
        <f t="shared" ref="AI69:AI80" si="83">(EX69)</f>
        <v>13.88</v>
      </c>
      <c r="AJ69" s="2">
        <f t="shared" ref="AJ69:AJ108" si="84">ROUND((AS69),6)</f>
        <v>0</v>
      </c>
      <c r="AK69" s="2">
        <v>2281.9899999999998</v>
      </c>
      <c r="AL69" s="2">
        <v>12.2</v>
      </c>
      <c r="AM69" s="2">
        <v>2143.7199999999998</v>
      </c>
      <c r="AN69" s="2">
        <v>177.53</v>
      </c>
      <c r="AO69" s="2">
        <v>126.07</v>
      </c>
      <c r="AP69" s="2">
        <v>0</v>
      </c>
      <c r="AQ69" s="2">
        <v>15.72</v>
      </c>
      <c r="AR69" s="2">
        <v>13.88</v>
      </c>
      <c r="AS69" s="2">
        <v>0</v>
      </c>
      <c r="AT69" s="2">
        <v>142</v>
      </c>
      <c r="AU69" s="2">
        <v>95</v>
      </c>
      <c r="AV69" s="2">
        <v>1</v>
      </c>
      <c r="AW69" s="2">
        <v>1</v>
      </c>
      <c r="AX69" s="2"/>
      <c r="AY69" s="2"/>
      <c r="AZ69" s="2">
        <v>1</v>
      </c>
      <c r="BA69" s="2">
        <v>1</v>
      </c>
      <c r="BB69" s="2">
        <v>1</v>
      </c>
      <c r="BC69" s="2">
        <v>1</v>
      </c>
      <c r="BD69" s="2" t="s">
        <v>3</v>
      </c>
      <c r="BE69" s="2" t="s">
        <v>3</v>
      </c>
      <c r="BF69" s="2" t="s">
        <v>3</v>
      </c>
      <c r="BG69" s="2" t="s">
        <v>3</v>
      </c>
      <c r="BH69" s="2">
        <v>0</v>
      </c>
      <c r="BI69" s="2">
        <v>1</v>
      </c>
      <c r="BJ69" s="2" t="s">
        <v>62</v>
      </c>
      <c r="BK69" s="2"/>
      <c r="BL69" s="2"/>
      <c r="BM69" s="2">
        <v>27001</v>
      </c>
      <c r="BN69" s="2">
        <v>0</v>
      </c>
      <c r="BO69" s="2" t="s">
        <v>3</v>
      </c>
      <c r="BP69" s="2">
        <v>0</v>
      </c>
      <c r="BQ69" s="2">
        <v>2</v>
      </c>
      <c r="BR69" s="2">
        <v>0</v>
      </c>
      <c r="BS69" s="2">
        <v>1</v>
      </c>
      <c r="BT69" s="2">
        <v>1</v>
      </c>
      <c r="BU69" s="2">
        <v>1</v>
      </c>
      <c r="BV69" s="2">
        <v>1</v>
      </c>
      <c r="BW69" s="2">
        <v>1</v>
      </c>
      <c r="BX69" s="2">
        <v>1</v>
      </c>
      <c r="BY69" s="2" t="s">
        <v>3</v>
      </c>
      <c r="BZ69" s="2">
        <v>142</v>
      </c>
      <c r="CA69" s="2">
        <v>95</v>
      </c>
      <c r="CB69" s="2"/>
      <c r="CC69" s="2"/>
      <c r="CD69" s="2"/>
      <c r="CE69" s="2"/>
      <c r="CF69" s="2">
        <v>0</v>
      </c>
      <c r="CG69" s="2">
        <v>0</v>
      </c>
      <c r="CH69" s="2"/>
      <c r="CI69" s="2"/>
      <c r="CJ69" s="2"/>
      <c r="CK69" s="2"/>
      <c r="CL69" s="2"/>
      <c r="CM69" s="2">
        <v>0</v>
      </c>
      <c r="CN69" s="2" t="s">
        <v>3</v>
      </c>
      <c r="CO69" s="2">
        <v>0</v>
      </c>
      <c r="CP69" s="2">
        <f t="shared" ref="CP69:CP108" si="85">(P69+Q69+S69)</f>
        <v>273.83999999999997</v>
      </c>
      <c r="CQ69" s="2">
        <f t="shared" ref="CQ69:CQ108" si="86">AC69*BC69</f>
        <v>12.2</v>
      </c>
      <c r="CR69" s="2">
        <f t="shared" ref="CR69:CR108" si="87">AD69*BB69</f>
        <v>2143.7199999999998</v>
      </c>
      <c r="CS69" s="2">
        <f t="shared" ref="CS69:CS108" si="88">AE69*BS69</f>
        <v>177.53</v>
      </c>
      <c r="CT69" s="2">
        <f t="shared" ref="CT69:CT108" si="89">AF69*BA69</f>
        <v>126.07</v>
      </c>
      <c r="CU69" s="2">
        <f t="shared" ref="CU69:CU108" si="90">AG69</f>
        <v>0</v>
      </c>
      <c r="CV69" s="2">
        <f t="shared" ref="CV69:CV108" si="91">AH69</f>
        <v>15.72</v>
      </c>
      <c r="CW69" s="2">
        <f t="shared" ref="CW69:CW108" si="92">AI69</f>
        <v>13.88</v>
      </c>
      <c r="CX69" s="2">
        <f t="shared" ref="CX69:CX108" si="93">AJ69</f>
        <v>0</v>
      </c>
      <c r="CY69" s="2">
        <f t="shared" ref="CY69:CY108" si="94">(((S69+R69)*AT69)/100)</f>
        <v>51.730600000000003</v>
      </c>
      <c r="CZ69" s="2">
        <f t="shared" ref="CZ69:CZ108" si="95">(((S69+R69)*AU69)/100)</f>
        <v>34.608499999999999</v>
      </c>
      <c r="DA69" s="2"/>
      <c r="DB69" s="2"/>
      <c r="DC69" s="2" t="s">
        <v>3</v>
      </c>
      <c r="DD69" s="2" t="s">
        <v>3</v>
      </c>
      <c r="DE69" s="2" t="s">
        <v>3</v>
      </c>
      <c r="DF69" s="2" t="s">
        <v>3</v>
      </c>
      <c r="DG69" s="2" t="s">
        <v>3</v>
      </c>
      <c r="DH69" s="2" t="s">
        <v>3</v>
      </c>
      <c r="DI69" s="2" t="s">
        <v>3</v>
      </c>
      <c r="DJ69" s="2" t="s">
        <v>3</v>
      </c>
      <c r="DK69" s="2" t="s">
        <v>3</v>
      </c>
      <c r="DL69" s="2" t="s">
        <v>3</v>
      </c>
      <c r="DM69" s="2" t="s">
        <v>3</v>
      </c>
      <c r="DN69" s="2">
        <v>0</v>
      </c>
      <c r="DO69" s="2">
        <v>0</v>
      </c>
      <c r="DP69" s="2">
        <v>1</v>
      </c>
      <c r="DQ69" s="2">
        <v>1</v>
      </c>
      <c r="DR69" s="2"/>
      <c r="DS69" s="2"/>
      <c r="DT69" s="2"/>
      <c r="DU69" s="2">
        <v>1013</v>
      </c>
      <c r="DV69" s="2" t="s">
        <v>61</v>
      </c>
      <c r="DW69" s="2" t="s">
        <v>61</v>
      </c>
      <c r="DX69" s="2">
        <v>1</v>
      </c>
      <c r="DY69" s="2"/>
      <c r="DZ69" s="2"/>
      <c r="EA69" s="2"/>
      <c r="EB69" s="2"/>
      <c r="EC69" s="2"/>
      <c r="ED69" s="2"/>
      <c r="EE69" s="2">
        <v>31230540</v>
      </c>
      <c r="EF69" s="2">
        <v>2</v>
      </c>
      <c r="EG69" s="2" t="s">
        <v>21</v>
      </c>
      <c r="EH69" s="2">
        <v>0</v>
      </c>
      <c r="EI69" s="2" t="s">
        <v>3</v>
      </c>
      <c r="EJ69" s="2">
        <v>1</v>
      </c>
      <c r="EK69" s="2">
        <v>27001</v>
      </c>
      <c r="EL69" s="2" t="s">
        <v>63</v>
      </c>
      <c r="EM69" s="2" t="s">
        <v>64</v>
      </c>
      <c r="EN69" s="2"/>
      <c r="EO69" s="2" t="s">
        <v>3</v>
      </c>
      <c r="EP69" s="2"/>
      <c r="EQ69" s="2">
        <v>0</v>
      </c>
      <c r="ER69" s="2">
        <v>2281.9899999999998</v>
      </c>
      <c r="ES69" s="2">
        <v>12.2</v>
      </c>
      <c r="ET69" s="2">
        <v>2143.7199999999998</v>
      </c>
      <c r="EU69" s="2">
        <v>177.53</v>
      </c>
      <c r="EV69" s="2">
        <v>126.07</v>
      </c>
      <c r="EW69" s="2">
        <v>15.72</v>
      </c>
      <c r="EX69" s="2">
        <v>13.88</v>
      </c>
      <c r="EY69" s="2">
        <v>0</v>
      </c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>
        <v>0</v>
      </c>
      <c r="FR69" s="2">
        <f t="shared" ref="FR69:FR108" si="96">ROUND(IF(AND(BH69=3,BI69=3),P69,0),2)</f>
        <v>0</v>
      </c>
      <c r="FS69" s="2">
        <v>0</v>
      </c>
      <c r="FT69" s="2"/>
      <c r="FU69" s="2"/>
      <c r="FV69" s="2"/>
      <c r="FW69" s="2"/>
      <c r="FX69" s="2">
        <v>142</v>
      </c>
      <c r="FY69" s="2">
        <v>95</v>
      </c>
      <c r="FZ69" s="2"/>
      <c r="GA69" s="2" t="s">
        <v>3</v>
      </c>
      <c r="GB69" s="2"/>
      <c r="GC69" s="2"/>
      <c r="GD69" s="2">
        <v>0</v>
      </c>
      <c r="GE69" s="2"/>
      <c r="GF69" s="2">
        <v>1241165210</v>
      </c>
      <c r="GG69" s="2">
        <v>2</v>
      </c>
      <c r="GH69" s="2">
        <v>1</v>
      </c>
      <c r="GI69" s="2">
        <v>-2</v>
      </c>
      <c r="GJ69" s="2">
        <v>0</v>
      </c>
      <c r="GK69" s="2">
        <f>ROUND(R69*(R12)/100,2)</f>
        <v>0</v>
      </c>
      <c r="GL69" s="2">
        <f t="shared" ref="GL69:GL108" si="97">ROUND(IF(AND(BH69=3,BI69=3,FS69&lt;&gt;0),P69,0),2)</f>
        <v>0</v>
      </c>
      <c r="GM69" s="2">
        <f t="shared" ref="GM69:GM108" si="98">ROUND(O69+X69+Y69+GK69,2)+GX69</f>
        <v>360.18</v>
      </c>
      <c r="GN69" s="2">
        <f t="shared" ref="GN69:GN108" si="99">IF(OR(BI69=0,BI69=1),ROUND(O69+X69+Y69+GK69,2),0)</f>
        <v>360.18</v>
      </c>
      <c r="GO69" s="2">
        <f t="shared" ref="GO69:GO108" si="100">IF(BI69=2,ROUND(O69+X69+Y69+GK69,2),0)</f>
        <v>0</v>
      </c>
      <c r="GP69" s="2">
        <f t="shared" ref="GP69:GP108" si="101">IF(BI69=4,ROUND(O69+X69+Y69+GK69,2)+GX69,0)</f>
        <v>0</v>
      </c>
      <c r="GQ69" s="2"/>
      <c r="GR69" s="2">
        <v>0</v>
      </c>
      <c r="GS69" s="2">
        <v>3</v>
      </c>
      <c r="GT69" s="2">
        <v>0</v>
      </c>
      <c r="GU69" s="2" t="s">
        <v>3</v>
      </c>
      <c r="GV69" s="2">
        <f t="shared" ref="GV69:GV108" si="102">ROUND(GT69,6)</f>
        <v>0</v>
      </c>
      <c r="GW69" s="2">
        <v>1</v>
      </c>
      <c r="GX69" s="2">
        <f t="shared" ref="GX69:GX108" si="103">ROUND(GV69*GW69*I69,2)</f>
        <v>0</v>
      </c>
      <c r="GY69" s="2"/>
      <c r="GZ69" s="2"/>
      <c r="HA69" s="2">
        <v>0</v>
      </c>
      <c r="HB69" s="2">
        <v>0</v>
      </c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>
        <v>0</v>
      </c>
      <c r="IL69" s="2"/>
      <c r="IM69" s="2"/>
      <c r="IN69" s="2"/>
      <c r="IO69" s="2"/>
      <c r="IP69" s="2"/>
      <c r="IQ69" s="2"/>
      <c r="IR69" s="2"/>
      <c r="IS69" s="2"/>
      <c r="IT69" s="2"/>
      <c r="IU69" s="2"/>
    </row>
    <row r="70" spans="1:255" x14ac:dyDescent="0.2">
      <c r="A70">
        <v>17</v>
      </c>
      <c r="B70">
        <v>1</v>
      </c>
      <c r="C70">
        <f>ROW(SmtRes!A144)</f>
        <v>144</v>
      </c>
      <c r="D70">
        <f>ROW(EtalonRes!A142)</f>
        <v>142</v>
      </c>
      <c r="E70" t="s">
        <v>138</v>
      </c>
      <c r="F70" t="s">
        <v>59</v>
      </c>
      <c r="G70" t="s">
        <v>60</v>
      </c>
      <c r="H70" t="s">
        <v>61</v>
      </c>
      <c r="I70">
        <f>ROUND((12)/100,9)</f>
        <v>0.12</v>
      </c>
      <c r="J70">
        <v>0</v>
      </c>
      <c r="O70">
        <f t="shared" si="65"/>
        <v>1839.94</v>
      </c>
      <c r="P70">
        <f t="shared" si="66"/>
        <v>9.9600000000000009</v>
      </c>
      <c r="Q70">
        <f t="shared" si="67"/>
        <v>1456.01</v>
      </c>
      <c r="R70">
        <f t="shared" si="68"/>
        <v>526.62</v>
      </c>
      <c r="S70">
        <f t="shared" si="69"/>
        <v>373.97</v>
      </c>
      <c r="T70">
        <f t="shared" si="70"/>
        <v>0</v>
      </c>
      <c r="U70">
        <f t="shared" si="71"/>
        <v>1.8864000000000001</v>
      </c>
      <c r="V70">
        <f t="shared" si="72"/>
        <v>1.6656</v>
      </c>
      <c r="W70">
        <f t="shared" si="73"/>
        <v>0</v>
      </c>
      <c r="X70">
        <f t="shared" si="74"/>
        <v>1089.71</v>
      </c>
      <c r="Y70">
        <f t="shared" si="75"/>
        <v>684.45</v>
      </c>
      <c r="AA70">
        <v>31230745</v>
      </c>
      <c r="AB70">
        <f t="shared" si="76"/>
        <v>2281.9899999999998</v>
      </c>
      <c r="AC70">
        <f t="shared" si="77"/>
        <v>12.2</v>
      </c>
      <c r="AD70">
        <f t="shared" si="78"/>
        <v>2143.7199999999998</v>
      </c>
      <c r="AE70">
        <f t="shared" si="79"/>
        <v>177.53</v>
      </c>
      <c r="AF70">
        <f t="shared" si="80"/>
        <v>126.07</v>
      </c>
      <c r="AG70">
        <f t="shared" si="81"/>
        <v>0</v>
      </c>
      <c r="AH70">
        <f t="shared" si="82"/>
        <v>15.72</v>
      </c>
      <c r="AI70">
        <f t="shared" si="83"/>
        <v>13.88</v>
      </c>
      <c r="AJ70">
        <f t="shared" si="84"/>
        <v>0</v>
      </c>
      <c r="AK70">
        <v>2281.9899999999998</v>
      </c>
      <c r="AL70">
        <v>12.2</v>
      </c>
      <c r="AM70">
        <v>2143.7199999999998</v>
      </c>
      <c r="AN70">
        <v>177.53</v>
      </c>
      <c r="AO70">
        <v>126.07</v>
      </c>
      <c r="AP70">
        <v>0</v>
      </c>
      <c r="AQ70">
        <v>15.72</v>
      </c>
      <c r="AR70">
        <v>13.88</v>
      </c>
      <c r="AS70">
        <v>0</v>
      </c>
      <c r="AT70">
        <v>121</v>
      </c>
      <c r="AU70">
        <v>76</v>
      </c>
      <c r="AV70">
        <v>1</v>
      </c>
      <c r="AW70">
        <v>1</v>
      </c>
      <c r="AZ70">
        <v>1</v>
      </c>
      <c r="BA70">
        <v>24.72</v>
      </c>
      <c r="BB70">
        <v>5.66</v>
      </c>
      <c r="BC70">
        <v>6.8</v>
      </c>
      <c r="BD70" t="s">
        <v>3</v>
      </c>
      <c r="BE70" t="s">
        <v>3</v>
      </c>
      <c r="BF70" t="s">
        <v>3</v>
      </c>
      <c r="BG70" t="s">
        <v>3</v>
      </c>
      <c r="BH70">
        <v>0</v>
      </c>
      <c r="BI70">
        <v>1</v>
      </c>
      <c r="BJ70" t="s">
        <v>62</v>
      </c>
      <c r="BM70">
        <v>27001</v>
      </c>
      <c r="BN70">
        <v>0</v>
      </c>
      <c r="BO70" t="s">
        <v>59</v>
      </c>
      <c r="BP70">
        <v>1</v>
      </c>
      <c r="BQ70">
        <v>2</v>
      </c>
      <c r="BR70">
        <v>0</v>
      </c>
      <c r="BS70">
        <v>24.72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142</v>
      </c>
      <c r="CA70">
        <v>95</v>
      </c>
      <c r="CF70">
        <v>0</v>
      </c>
      <c r="CG70">
        <v>0</v>
      </c>
      <c r="CM70">
        <v>0</v>
      </c>
      <c r="CN70" t="s">
        <v>3</v>
      </c>
      <c r="CO70">
        <v>0</v>
      </c>
      <c r="CP70">
        <f t="shared" si="85"/>
        <v>1839.94</v>
      </c>
      <c r="CQ70">
        <f t="shared" si="86"/>
        <v>82.96</v>
      </c>
      <c r="CR70">
        <f t="shared" si="87"/>
        <v>12133.455199999999</v>
      </c>
      <c r="CS70">
        <f t="shared" si="88"/>
        <v>4388.5415999999996</v>
      </c>
      <c r="CT70">
        <f t="shared" si="89"/>
        <v>3116.4503999999997</v>
      </c>
      <c r="CU70">
        <f t="shared" si="90"/>
        <v>0</v>
      </c>
      <c r="CV70">
        <f t="shared" si="91"/>
        <v>15.72</v>
      </c>
      <c r="CW70">
        <f t="shared" si="92"/>
        <v>13.88</v>
      </c>
      <c r="CX70">
        <f t="shared" si="93"/>
        <v>0</v>
      </c>
      <c r="CY70">
        <f t="shared" si="94"/>
        <v>1089.7139</v>
      </c>
      <c r="CZ70">
        <f t="shared" si="95"/>
        <v>684.44839999999999</v>
      </c>
      <c r="DC70" t="s">
        <v>3</v>
      </c>
      <c r="DD70" t="s">
        <v>3</v>
      </c>
      <c r="DE70" t="s">
        <v>3</v>
      </c>
      <c r="DF70" t="s">
        <v>3</v>
      </c>
      <c r="DG70" t="s">
        <v>3</v>
      </c>
      <c r="DH70" t="s">
        <v>3</v>
      </c>
      <c r="DI70" t="s">
        <v>3</v>
      </c>
      <c r="DJ70" t="s">
        <v>3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1013</v>
      </c>
      <c r="DV70" t="s">
        <v>61</v>
      </c>
      <c r="DW70" t="s">
        <v>61</v>
      </c>
      <c r="DX70">
        <v>1</v>
      </c>
      <c r="EE70">
        <v>31230540</v>
      </c>
      <c r="EF70">
        <v>2</v>
      </c>
      <c r="EG70" t="s">
        <v>21</v>
      </c>
      <c r="EH70">
        <v>0</v>
      </c>
      <c r="EI70" t="s">
        <v>3</v>
      </c>
      <c r="EJ70">
        <v>1</v>
      </c>
      <c r="EK70">
        <v>27001</v>
      </c>
      <c r="EL70" t="s">
        <v>63</v>
      </c>
      <c r="EM70" t="s">
        <v>64</v>
      </c>
      <c r="EO70" t="s">
        <v>3</v>
      </c>
      <c r="EQ70">
        <v>0</v>
      </c>
      <c r="ER70">
        <v>2281.9899999999998</v>
      </c>
      <c r="ES70">
        <v>12.2</v>
      </c>
      <c r="ET70">
        <v>2143.7199999999998</v>
      </c>
      <c r="EU70">
        <v>177.53</v>
      </c>
      <c r="EV70">
        <v>126.07</v>
      </c>
      <c r="EW70">
        <v>15.72</v>
      </c>
      <c r="EX70">
        <v>13.88</v>
      </c>
      <c r="EY70">
        <v>0</v>
      </c>
      <c r="FQ70">
        <v>0</v>
      </c>
      <c r="FR70">
        <f t="shared" si="96"/>
        <v>0</v>
      </c>
      <c r="FS70">
        <v>0</v>
      </c>
      <c r="FV70" t="s">
        <v>24</v>
      </c>
      <c r="FW70" t="s">
        <v>25</v>
      </c>
      <c r="FX70">
        <v>142</v>
      </c>
      <c r="FY70">
        <v>95</v>
      </c>
      <c r="GA70" t="s">
        <v>3</v>
      </c>
      <c r="GD70">
        <v>0</v>
      </c>
      <c r="GF70">
        <v>1241165210</v>
      </c>
      <c r="GG70">
        <v>2</v>
      </c>
      <c r="GH70">
        <v>1</v>
      </c>
      <c r="GI70">
        <v>2</v>
      </c>
      <c r="GJ70">
        <v>0</v>
      </c>
      <c r="GK70">
        <f>ROUND(R70*(S12)/100,2)</f>
        <v>0</v>
      </c>
      <c r="GL70">
        <f t="shared" si="97"/>
        <v>0</v>
      </c>
      <c r="GM70">
        <f t="shared" si="98"/>
        <v>3614.1</v>
      </c>
      <c r="GN70">
        <f t="shared" si="99"/>
        <v>3614.1</v>
      </c>
      <c r="GO70">
        <f t="shared" si="100"/>
        <v>0</v>
      </c>
      <c r="GP70">
        <f t="shared" si="101"/>
        <v>0</v>
      </c>
      <c r="GR70">
        <v>0</v>
      </c>
      <c r="GS70">
        <v>0</v>
      </c>
      <c r="GT70">
        <v>0</v>
      </c>
      <c r="GU70" t="s">
        <v>3</v>
      </c>
      <c r="GV70">
        <f t="shared" si="102"/>
        <v>0</v>
      </c>
      <c r="GW70">
        <v>1</v>
      </c>
      <c r="GX70">
        <f t="shared" si="103"/>
        <v>0</v>
      </c>
      <c r="HA70">
        <v>0</v>
      </c>
      <c r="HB70">
        <v>0</v>
      </c>
      <c r="IK70">
        <v>0</v>
      </c>
    </row>
    <row r="71" spans="1:255" x14ac:dyDescent="0.2">
      <c r="A71" s="2">
        <v>18</v>
      </c>
      <c r="B71" s="2">
        <v>1</v>
      </c>
      <c r="C71" s="2">
        <v>135</v>
      </c>
      <c r="D71" s="2"/>
      <c r="E71" s="2" t="s">
        <v>139</v>
      </c>
      <c r="F71" s="2" t="s">
        <v>66</v>
      </c>
      <c r="G71" s="2" t="s">
        <v>140</v>
      </c>
      <c r="H71" s="2" t="s">
        <v>68</v>
      </c>
      <c r="I71" s="2">
        <f>I69*J71</f>
        <v>13.2</v>
      </c>
      <c r="J71" s="2">
        <v>110</v>
      </c>
      <c r="K71" s="2"/>
      <c r="L71" s="2"/>
      <c r="M71" s="2"/>
      <c r="N71" s="2"/>
      <c r="O71" s="2">
        <f t="shared" si="65"/>
        <v>729.43</v>
      </c>
      <c r="P71" s="2">
        <f t="shared" si="66"/>
        <v>729.43</v>
      </c>
      <c r="Q71" s="2">
        <f t="shared" si="67"/>
        <v>0</v>
      </c>
      <c r="R71" s="2">
        <f t="shared" si="68"/>
        <v>0</v>
      </c>
      <c r="S71" s="2">
        <f t="shared" si="69"/>
        <v>0</v>
      </c>
      <c r="T71" s="2">
        <f t="shared" si="70"/>
        <v>0</v>
      </c>
      <c r="U71" s="2">
        <f t="shared" si="71"/>
        <v>0</v>
      </c>
      <c r="V71" s="2">
        <f t="shared" si="72"/>
        <v>0</v>
      </c>
      <c r="W71" s="2">
        <f t="shared" si="73"/>
        <v>382.01</v>
      </c>
      <c r="X71" s="2">
        <f t="shared" si="74"/>
        <v>0</v>
      </c>
      <c r="Y71" s="2">
        <f t="shared" si="75"/>
        <v>0</v>
      </c>
      <c r="Z71" s="2"/>
      <c r="AA71" s="2">
        <v>31230744</v>
      </c>
      <c r="AB71" s="2">
        <f t="shared" si="76"/>
        <v>55.26</v>
      </c>
      <c r="AC71" s="2">
        <f t="shared" si="77"/>
        <v>55.26</v>
      </c>
      <c r="AD71" s="2">
        <f t="shared" si="78"/>
        <v>0</v>
      </c>
      <c r="AE71" s="2">
        <f t="shared" si="79"/>
        <v>0</v>
      </c>
      <c r="AF71" s="2">
        <f t="shared" si="80"/>
        <v>0</v>
      </c>
      <c r="AG71" s="2">
        <f t="shared" si="81"/>
        <v>0</v>
      </c>
      <c r="AH71" s="2">
        <f t="shared" si="82"/>
        <v>0</v>
      </c>
      <c r="AI71" s="2">
        <f t="shared" si="83"/>
        <v>0</v>
      </c>
      <c r="AJ71" s="2">
        <f t="shared" si="84"/>
        <v>28.94</v>
      </c>
      <c r="AK71" s="2">
        <v>55.26</v>
      </c>
      <c r="AL71" s="2">
        <v>55.26</v>
      </c>
      <c r="AM71" s="2">
        <v>0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28.94</v>
      </c>
      <c r="AT71" s="2">
        <v>0</v>
      </c>
      <c r="AU71" s="2">
        <v>0</v>
      </c>
      <c r="AV71" s="2">
        <v>1</v>
      </c>
      <c r="AW71" s="2">
        <v>1</v>
      </c>
      <c r="AX71" s="2"/>
      <c r="AY71" s="2"/>
      <c r="AZ71" s="2">
        <v>1</v>
      </c>
      <c r="BA71" s="2">
        <v>1</v>
      </c>
      <c r="BB71" s="2">
        <v>1</v>
      </c>
      <c r="BC71" s="2">
        <v>1</v>
      </c>
      <c r="BD71" s="2" t="s">
        <v>3</v>
      </c>
      <c r="BE71" s="2" t="s">
        <v>3</v>
      </c>
      <c r="BF71" s="2" t="s">
        <v>3</v>
      </c>
      <c r="BG71" s="2" t="s">
        <v>3</v>
      </c>
      <c r="BH71" s="2">
        <v>3</v>
      </c>
      <c r="BI71" s="2">
        <v>1</v>
      </c>
      <c r="BJ71" s="2" t="s">
        <v>69</v>
      </c>
      <c r="BK71" s="2"/>
      <c r="BL71" s="2"/>
      <c r="BM71" s="2">
        <v>27001</v>
      </c>
      <c r="BN71" s="2">
        <v>0</v>
      </c>
      <c r="BO71" s="2" t="s">
        <v>3</v>
      </c>
      <c r="BP71" s="2">
        <v>0</v>
      </c>
      <c r="BQ71" s="2">
        <v>2</v>
      </c>
      <c r="BR71" s="2">
        <v>0</v>
      </c>
      <c r="BS71" s="2">
        <v>1</v>
      </c>
      <c r="BT71" s="2">
        <v>1</v>
      </c>
      <c r="BU71" s="2">
        <v>1</v>
      </c>
      <c r="BV71" s="2">
        <v>1</v>
      </c>
      <c r="BW71" s="2">
        <v>1</v>
      </c>
      <c r="BX71" s="2">
        <v>1</v>
      </c>
      <c r="BY71" s="2" t="s">
        <v>3</v>
      </c>
      <c r="BZ71" s="2">
        <v>0</v>
      </c>
      <c r="CA71" s="2">
        <v>0</v>
      </c>
      <c r="CB71" s="2"/>
      <c r="CC71" s="2"/>
      <c r="CD71" s="2"/>
      <c r="CE71" s="2"/>
      <c r="CF71" s="2">
        <v>0</v>
      </c>
      <c r="CG71" s="2">
        <v>0</v>
      </c>
      <c r="CH71" s="2"/>
      <c r="CI71" s="2"/>
      <c r="CJ71" s="2"/>
      <c r="CK71" s="2"/>
      <c r="CL71" s="2"/>
      <c r="CM71" s="2">
        <v>0</v>
      </c>
      <c r="CN71" s="2" t="s">
        <v>3</v>
      </c>
      <c r="CO71" s="2">
        <v>0</v>
      </c>
      <c r="CP71" s="2">
        <f t="shared" si="85"/>
        <v>729.43</v>
      </c>
      <c r="CQ71" s="2">
        <f t="shared" si="86"/>
        <v>55.26</v>
      </c>
      <c r="CR71" s="2">
        <f t="shared" si="87"/>
        <v>0</v>
      </c>
      <c r="CS71" s="2">
        <f t="shared" si="88"/>
        <v>0</v>
      </c>
      <c r="CT71" s="2">
        <f t="shared" si="89"/>
        <v>0</v>
      </c>
      <c r="CU71" s="2">
        <f t="shared" si="90"/>
        <v>0</v>
      </c>
      <c r="CV71" s="2">
        <f t="shared" si="91"/>
        <v>0</v>
      </c>
      <c r="CW71" s="2">
        <f t="shared" si="92"/>
        <v>0</v>
      </c>
      <c r="CX71" s="2">
        <f t="shared" si="93"/>
        <v>28.94</v>
      </c>
      <c r="CY71" s="2">
        <f t="shared" si="94"/>
        <v>0</v>
      </c>
      <c r="CZ71" s="2">
        <f t="shared" si="95"/>
        <v>0</v>
      </c>
      <c r="DA71" s="2"/>
      <c r="DB71" s="2"/>
      <c r="DC71" s="2" t="s">
        <v>3</v>
      </c>
      <c r="DD71" s="2" t="s">
        <v>3</v>
      </c>
      <c r="DE71" s="2" t="s">
        <v>3</v>
      </c>
      <c r="DF71" s="2" t="s">
        <v>3</v>
      </c>
      <c r="DG71" s="2" t="s">
        <v>3</v>
      </c>
      <c r="DH71" s="2" t="s">
        <v>3</v>
      </c>
      <c r="DI71" s="2" t="s">
        <v>3</v>
      </c>
      <c r="DJ71" s="2" t="s">
        <v>3</v>
      </c>
      <c r="DK71" s="2" t="s">
        <v>3</v>
      </c>
      <c r="DL71" s="2" t="s">
        <v>3</v>
      </c>
      <c r="DM71" s="2" t="s">
        <v>3</v>
      </c>
      <c r="DN71" s="2">
        <v>0</v>
      </c>
      <c r="DO71" s="2">
        <v>0</v>
      </c>
      <c r="DP71" s="2">
        <v>1</v>
      </c>
      <c r="DQ71" s="2">
        <v>1</v>
      </c>
      <c r="DR71" s="2"/>
      <c r="DS71" s="2"/>
      <c r="DT71" s="2"/>
      <c r="DU71" s="2">
        <v>1007</v>
      </c>
      <c r="DV71" s="2" t="s">
        <v>68</v>
      </c>
      <c r="DW71" s="2" t="s">
        <v>68</v>
      </c>
      <c r="DX71" s="2">
        <v>1</v>
      </c>
      <c r="DY71" s="2"/>
      <c r="DZ71" s="2"/>
      <c r="EA71" s="2"/>
      <c r="EB71" s="2"/>
      <c r="EC71" s="2"/>
      <c r="ED71" s="2"/>
      <c r="EE71" s="2">
        <v>31230540</v>
      </c>
      <c r="EF71" s="2">
        <v>2</v>
      </c>
      <c r="EG71" s="2" t="s">
        <v>21</v>
      </c>
      <c r="EH71" s="2">
        <v>0</v>
      </c>
      <c r="EI71" s="2" t="s">
        <v>3</v>
      </c>
      <c r="EJ71" s="2">
        <v>1</v>
      </c>
      <c r="EK71" s="2">
        <v>27001</v>
      </c>
      <c r="EL71" s="2" t="s">
        <v>63</v>
      </c>
      <c r="EM71" s="2" t="s">
        <v>64</v>
      </c>
      <c r="EN71" s="2"/>
      <c r="EO71" s="2" t="s">
        <v>3</v>
      </c>
      <c r="EP71" s="2"/>
      <c r="EQ71" s="2">
        <v>0</v>
      </c>
      <c r="ER71" s="2">
        <v>55.26</v>
      </c>
      <c r="ES71" s="2">
        <v>55.26</v>
      </c>
      <c r="ET71" s="2">
        <v>0</v>
      </c>
      <c r="EU71" s="2">
        <v>0</v>
      </c>
      <c r="EV71" s="2">
        <v>0</v>
      </c>
      <c r="EW71" s="2">
        <v>0</v>
      </c>
      <c r="EX71" s="2">
        <v>0</v>
      </c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>
        <v>0</v>
      </c>
      <c r="FR71" s="2">
        <f t="shared" si="96"/>
        <v>0</v>
      </c>
      <c r="FS71" s="2">
        <v>0</v>
      </c>
      <c r="FT71" s="2"/>
      <c r="FU71" s="2"/>
      <c r="FV71" s="2"/>
      <c r="FW71" s="2"/>
      <c r="FX71" s="2">
        <v>0</v>
      </c>
      <c r="FY71" s="2">
        <v>0</v>
      </c>
      <c r="FZ71" s="2"/>
      <c r="GA71" s="2" t="s">
        <v>3</v>
      </c>
      <c r="GB71" s="2"/>
      <c r="GC71" s="2"/>
      <c r="GD71" s="2">
        <v>0</v>
      </c>
      <c r="GE71" s="2"/>
      <c r="GF71" s="2">
        <v>1019050717</v>
      </c>
      <c r="GG71" s="2">
        <v>2</v>
      </c>
      <c r="GH71" s="2">
        <v>1</v>
      </c>
      <c r="GI71" s="2">
        <v>-2</v>
      </c>
      <c r="GJ71" s="2">
        <v>0</v>
      </c>
      <c r="GK71" s="2">
        <f>ROUND(R71*(R12)/100,2)</f>
        <v>0</v>
      </c>
      <c r="GL71" s="2">
        <f t="shared" si="97"/>
        <v>0</v>
      </c>
      <c r="GM71" s="2">
        <f t="shared" si="98"/>
        <v>729.43</v>
      </c>
      <c r="GN71" s="2">
        <f t="shared" si="99"/>
        <v>729.43</v>
      </c>
      <c r="GO71" s="2">
        <f t="shared" si="100"/>
        <v>0</v>
      </c>
      <c r="GP71" s="2">
        <f t="shared" si="101"/>
        <v>0</v>
      </c>
      <c r="GQ71" s="2"/>
      <c r="GR71" s="2">
        <v>0</v>
      </c>
      <c r="GS71" s="2">
        <v>3</v>
      </c>
      <c r="GT71" s="2">
        <v>0</v>
      </c>
      <c r="GU71" s="2" t="s">
        <v>3</v>
      </c>
      <c r="GV71" s="2">
        <f t="shared" si="102"/>
        <v>0</v>
      </c>
      <c r="GW71" s="2">
        <v>1</v>
      </c>
      <c r="GX71" s="2">
        <f t="shared" si="103"/>
        <v>0</v>
      </c>
      <c r="GY71" s="2"/>
      <c r="GZ71" s="2"/>
      <c r="HA71" s="2">
        <v>0</v>
      </c>
      <c r="HB71" s="2">
        <v>0</v>
      </c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>
        <v>0</v>
      </c>
      <c r="IL71" s="2"/>
      <c r="IM71" s="2"/>
      <c r="IN71" s="2"/>
      <c r="IO71" s="2"/>
      <c r="IP71" s="2"/>
      <c r="IQ71" s="2"/>
      <c r="IR71" s="2"/>
      <c r="IS71" s="2"/>
      <c r="IT71" s="2"/>
      <c r="IU71" s="2"/>
    </row>
    <row r="72" spans="1:255" x14ac:dyDescent="0.2">
      <c r="A72">
        <v>18</v>
      </c>
      <c r="B72">
        <v>1</v>
      </c>
      <c r="C72">
        <v>143</v>
      </c>
      <c r="E72" t="s">
        <v>139</v>
      </c>
      <c r="F72" t="s">
        <v>66</v>
      </c>
      <c r="G72" t="s">
        <v>140</v>
      </c>
      <c r="H72" t="s">
        <v>68</v>
      </c>
      <c r="I72">
        <f>I70*J72</f>
        <v>13.2</v>
      </c>
      <c r="J72">
        <v>110</v>
      </c>
      <c r="O72">
        <f t="shared" si="65"/>
        <v>5711.45</v>
      </c>
      <c r="P72">
        <f t="shared" si="66"/>
        <v>5711.45</v>
      </c>
      <c r="Q72">
        <f t="shared" si="67"/>
        <v>0</v>
      </c>
      <c r="R72">
        <f t="shared" si="68"/>
        <v>0</v>
      </c>
      <c r="S72">
        <f t="shared" si="69"/>
        <v>0</v>
      </c>
      <c r="T72">
        <f t="shared" si="70"/>
        <v>0</v>
      </c>
      <c r="U72">
        <f t="shared" si="71"/>
        <v>0</v>
      </c>
      <c r="V72">
        <f t="shared" si="72"/>
        <v>0</v>
      </c>
      <c r="W72">
        <f t="shared" si="73"/>
        <v>382.01</v>
      </c>
      <c r="X72">
        <f t="shared" si="74"/>
        <v>0</v>
      </c>
      <c r="Y72">
        <f t="shared" si="75"/>
        <v>0</v>
      </c>
      <c r="AA72">
        <v>31230745</v>
      </c>
      <c r="AB72">
        <f t="shared" si="76"/>
        <v>55.26</v>
      </c>
      <c r="AC72">
        <f t="shared" si="77"/>
        <v>55.26</v>
      </c>
      <c r="AD72">
        <f t="shared" si="78"/>
        <v>0</v>
      </c>
      <c r="AE72">
        <f t="shared" si="79"/>
        <v>0</v>
      </c>
      <c r="AF72">
        <f t="shared" si="80"/>
        <v>0</v>
      </c>
      <c r="AG72">
        <f t="shared" si="81"/>
        <v>0</v>
      </c>
      <c r="AH72">
        <f t="shared" si="82"/>
        <v>0</v>
      </c>
      <c r="AI72">
        <f t="shared" si="83"/>
        <v>0</v>
      </c>
      <c r="AJ72">
        <f t="shared" si="84"/>
        <v>28.94</v>
      </c>
      <c r="AK72">
        <v>55.26</v>
      </c>
      <c r="AL72">
        <v>55.26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28.94</v>
      </c>
      <c r="AT72">
        <v>0</v>
      </c>
      <c r="AU72">
        <v>0</v>
      </c>
      <c r="AV72">
        <v>1</v>
      </c>
      <c r="AW72">
        <v>1</v>
      </c>
      <c r="AZ72">
        <v>1</v>
      </c>
      <c r="BA72">
        <v>1</v>
      </c>
      <c r="BB72">
        <v>1</v>
      </c>
      <c r="BC72">
        <v>7.83</v>
      </c>
      <c r="BD72" t="s">
        <v>3</v>
      </c>
      <c r="BE72" t="s">
        <v>3</v>
      </c>
      <c r="BF72" t="s">
        <v>3</v>
      </c>
      <c r="BG72" t="s">
        <v>3</v>
      </c>
      <c r="BH72">
        <v>3</v>
      </c>
      <c r="BI72">
        <v>1</v>
      </c>
      <c r="BJ72" t="s">
        <v>69</v>
      </c>
      <c r="BM72">
        <v>27001</v>
      </c>
      <c r="BN72">
        <v>0</v>
      </c>
      <c r="BO72" t="s">
        <v>66</v>
      </c>
      <c r="BP72">
        <v>1</v>
      </c>
      <c r="BQ72">
        <v>2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0</v>
      </c>
      <c r="CA72">
        <v>0</v>
      </c>
      <c r="CF72">
        <v>0</v>
      </c>
      <c r="CG72">
        <v>0</v>
      </c>
      <c r="CM72">
        <v>0</v>
      </c>
      <c r="CN72" t="s">
        <v>3</v>
      </c>
      <c r="CO72">
        <v>0</v>
      </c>
      <c r="CP72">
        <f t="shared" si="85"/>
        <v>5711.45</v>
      </c>
      <c r="CQ72">
        <f t="shared" si="86"/>
        <v>432.68579999999997</v>
      </c>
      <c r="CR72">
        <f t="shared" si="87"/>
        <v>0</v>
      </c>
      <c r="CS72">
        <f t="shared" si="88"/>
        <v>0</v>
      </c>
      <c r="CT72">
        <f t="shared" si="89"/>
        <v>0</v>
      </c>
      <c r="CU72">
        <f t="shared" si="90"/>
        <v>0</v>
      </c>
      <c r="CV72">
        <f t="shared" si="91"/>
        <v>0</v>
      </c>
      <c r="CW72">
        <f t="shared" si="92"/>
        <v>0</v>
      </c>
      <c r="CX72">
        <f t="shared" si="93"/>
        <v>28.94</v>
      </c>
      <c r="CY72">
        <f t="shared" si="94"/>
        <v>0</v>
      </c>
      <c r="CZ72">
        <f t="shared" si="95"/>
        <v>0</v>
      </c>
      <c r="DC72" t="s">
        <v>3</v>
      </c>
      <c r="DD72" t="s">
        <v>3</v>
      </c>
      <c r="DE72" t="s">
        <v>3</v>
      </c>
      <c r="DF72" t="s">
        <v>3</v>
      </c>
      <c r="DG72" t="s">
        <v>3</v>
      </c>
      <c r="DH72" t="s">
        <v>3</v>
      </c>
      <c r="DI72" t="s">
        <v>3</v>
      </c>
      <c r="DJ72" t="s">
        <v>3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1007</v>
      </c>
      <c r="DV72" t="s">
        <v>68</v>
      </c>
      <c r="DW72" t="s">
        <v>68</v>
      </c>
      <c r="DX72">
        <v>1</v>
      </c>
      <c r="EE72">
        <v>31230540</v>
      </c>
      <c r="EF72">
        <v>2</v>
      </c>
      <c r="EG72" t="s">
        <v>21</v>
      </c>
      <c r="EH72">
        <v>0</v>
      </c>
      <c r="EI72" t="s">
        <v>3</v>
      </c>
      <c r="EJ72">
        <v>1</v>
      </c>
      <c r="EK72">
        <v>27001</v>
      </c>
      <c r="EL72" t="s">
        <v>63</v>
      </c>
      <c r="EM72" t="s">
        <v>64</v>
      </c>
      <c r="EO72" t="s">
        <v>3</v>
      </c>
      <c r="EQ72">
        <v>0</v>
      </c>
      <c r="ER72">
        <v>55.26</v>
      </c>
      <c r="ES72">
        <v>55.26</v>
      </c>
      <c r="ET72">
        <v>0</v>
      </c>
      <c r="EU72">
        <v>0</v>
      </c>
      <c r="EV72">
        <v>0</v>
      </c>
      <c r="EW72">
        <v>0</v>
      </c>
      <c r="EX72">
        <v>0</v>
      </c>
      <c r="FQ72">
        <v>0</v>
      </c>
      <c r="FR72">
        <f t="shared" si="96"/>
        <v>0</v>
      </c>
      <c r="FS72">
        <v>0</v>
      </c>
      <c r="FV72" t="s">
        <v>24</v>
      </c>
      <c r="FW72" t="s">
        <v>25</v>
      </c>
      <c r="FX72">
        <v>0</v>
      </c>
      <c r="FY72">
        <v>0</v>
      </c>
      <c r="GA72" t="s">
        <v>3</v>
      </c>
      <c r="GD72">
        <v>0</v>
      </c>
      <c r="GF72">
        <v>1019050717</v>
      </c>
      <c r="GG72">
        <v>2</v>
      </c>
      <c r="GH72">
        <v>1</v>
      </c>
      <c r="GI72">
        <v>2</v>
      </c>
      <c r="GJ72">
        <v>0</v>
      </c>
      <c r="GK72">
        <f>ROUND(R72*(S12)/100,2)</f>
        <v>0</v>
      </c>
      <c r="GL72">
        <f t="shared" si="97"/>
        <v>0</v>
      </c>
      <c r="GM72">
        <f t="shared" si="98"/>
        <v>5711.45</v>
      </c>
      <c r="GN72">
        <f t="shared" si="99"/>
        <v>5711.45</v>
      </c>
      <c r="GO72">
        <f t="shared" si="100"/>
        <v>0</v>
      </c>
      <c r="GP72">
        <f t="shared" si="101"/>
        <v>0</v>
      </c>
      <c r="GR72">
        <v>0</v>
      </c>
      <c r="GS72">
        <v>0</v>
      </c>
      <c r="GT72">
        <v>0</v>
      </c>
      <c r="GU72" t="s">
        <v>3</v>
      </c>
      <c r="GV72">
        <f t="shared" si="102"/>
        <v>0</v>
      </c>
      <c r="GW72">
        <v>1</v>
      </c>
      <c r="GX72">
        <f t="shared" si="103"/>
        <v>0</v>
      </c>
      <c r="HA72">
        <v>0</v>
      </c>
      <c r="HB72">
        <v>0</v>
      </c>
      <c r="IK72">
        <v>0</v>
      </c>
    </row>
    <row r="73" spans="1:255" x14ac:dyDescent="0.2">
      <c r="A73" s="2">
        <v>17</v>
      </c>
      <c r="B73" s="2">
        <v>1</v>
      </c>
      <c r="C73" s="2">
        <f>ROW(SmtRes!A151)</f>
        <v>151</v>
      </c>
      <c r="D73" s="2">
        <f>ROW(EtalonRes!A149)</f>
        <v>149</v>
      </c>
      <c r="E73" s="2" t="s">
        <v>141</v>
      </c>
      <c r="F73" s="2" t="s">
        <v>142</v>
      </c>
      <c r="G73" s="2" t="s">
        <v>143</v>
      </c>
      <c r="H73" s="2" t="s">
        <v>144</v>
      </c>
      <c r="I73" s="2">
        <f>ROUND((2)/100,9)</f>
        <v>0.02</v>
      </c>
      <c r="J73" s="2">
        <v>0</v>
      </c>
      <c r="K73" s="2"/>
      <c r="L73" s="2"/>
      <c r="M73" s="2"/>
      <c r="N73" s="2"/>
      <c r="O73" s="2">
        <f t="shared" si="65"/>
        <v>14.3</v>
      </c>
      <c r="P73" s="2">
        <f t="shared" si="66"/>
        <v>0.01</v>
      </c>
      <c r="Q73" s="2">
        <f t="shared" si="67"/>
        <v>14.22</v>
      </c>
      <c r="R73" s="2">
        <f t="shared" si="68"/>
        <v>0.23</v>
      </c>
      <c r="S73" s="2">
        <f t="shared" si="69"/>
        <v>7.0000000000000007E-2</v>
      </c>
      <c r="T73" s="2">
        <f t="shared" si="70"/>
        <v>0</v>
      </c>
      <c r="U73" s="2">
        <f t="shared" si="71"/>
        <v>8.3999999999999995E-3</v>
      </c>
      <c r="V73" s="2">
        <f t="shared" si="72"/>
        <v>1.8200000000000001E-2</v>
      </c>
      <c r="W73" s="2">
        <f t="shared" si="73"/>
        <v>0</v>
      </c>
      <c r="X73" s="2">
        <f t="shared" si="74"/>
        <v>0.43</v>
      </c>
      <c r="Y73" s="2">
        <f t="shared" si="75"/>
        <v>0.28999999999999998</v>
      </c>
      <c r="Z73" s="2"/>
      <c r="AA73" s="2">
        <v>31230744</v>
      </c>
      <c r="AB73" s="2">
        <f t="shared" si="76"/>
        <v>714.82</v>
      </c>
      <c r="AC73" s="2">
        <f t="shared" si="77"/>
        <v>0.43</v>
      </c>
      <c r="AD73" s="2">
        <f t="shared" si="78"/>
        <v>710.84</v>
      </c>
      <c r="AE73" s="2">
        <f t="shared" si="79"/>
        <v>11.39</v>
      </c>
      <c r="AF73" s="2">
        <f t="shared" si="80"/>
        <v>3.55</v>
      </c>
      <c r="AG73" s="2">
        <f t="shared" si="81"/>
        <v>0</v>
      </c>
      <c r="AH73" s="2">
        <f t="shared" si="82"/>
        <v>0.42</v>
      </c>
      <c r="AI73" s="2">
        <f t="shared" si="83"/>
        <v>0.91</v>
      </c>
      <c r="AJ73" s="2">
        <f t="shared" si="84"/>
        <v>0</v>
      </c>
      <c r="AK73" s="2">
        <v>714.82</v>
      </c>
      <c r="AL73" s="2">
        <v>0.43</v>
      </c>
      <c r="AM73" s="2">
        <v>710.84</v>
      </c>
      <c r="AN73" s="2">
        <v>11.39</v>
      </c>
      <c r="AO73" s="2">
        <v>3.55</v>
      </c>
      <c r="AP73" s="2">
        <v>0</v>
      </c>
      <c r="AQ73" s="2">
        <v>0.42</v>
      </c>
      <c r="AR73" s="2">
        <v>0.91</v>
      </c>
      <c r="AS73" s="2">
        <v>0</v>
      </c>
      <c r="AT73" s="2">
        <v>142</v>
      </c>
      <c r="AU73" s="2">
        <v>95</v>
      </c>
      <c r="AV73" s="2">
        <v>1</v>
      </c>
      <c r="AW73" s="2">
        <v>1</v>
      </c>
      <c r="AX73" s="2"/>
      <c r="AY73" s="2"/>
      <c r="AZ73" s="2">
        <v>1</v>
      </c>
      <c r="BA73" s="2">
        <v>1</v>
      </c>
      <c r="BB73" s="2">
        <v>1</v>
      </c>
      <c r="BC73" s="2">
        <v>1</v>
      </c>
      <c r="BD73" s="2" t="s">
        <v>3</v>
      </c>
      <c r="BE73" s="2" t="s">
        <v>3</v>
      </c>
      <c r="BF73" s="2" t="s">
        <v>3</v>
      </c>
      <c r="BG73" s="2" t="s">
        <v>3</v>
      </c>
      <c r="BH73" s="2">
        <v>0</v>
      </c>
      <c r="BI73" s="2">
        <v>1</v>
      </c>
      <c r="BJ73" s="2" t="s">
        <v>145</v>
      </c>
      <c r="BK73" s="2"/>
      <c r="BL73" s="2"/>
      <c r="BM73" s="2">
        <v>27001</v>
      </c>
      <c r="BN73" s="2">
        <v>0</v>
      </c>
      <c r="BO73" s="2" t="s">
        <v>3</v>
      </c>
      <c r="BP73" s="2">
        <v>0</v>
      </c>
      <c r="BQ73" s="2">
        <v>2</v>
      </c>
      <c r="BR73" s="2">
        <v>0</v>
      </c>
      <c r="BS73" s="2">
        <v>1</v>
      </c>
      <c r="BT73" s="2">
        <v>1</v>
      </c>
      <c r="BU73" s="2">
        <v>1</v>
      </c>
      <c r="BV73" s="2">
        <v>1</v>
      </c>
      <c r="BW73" s="2">
        <v>1</v>
      </c>
      <c r="BX73" s="2">
        <v>1</v>
      </c>
      <c r="BY73" s="2" t="s">
        <v>3</v>
      </c>
      <c r="BZ73" s="2">
        <v>142</v>
      </c>
      <c r="CA73" s="2">
        <v>95</v>
      </c>
      <c r="CB73" s="2"/>
      <c r="CC73" s="2"/>
      <c r="CD73" s="2"/>
      <c r="CE73" s="2"/>
      <c r="CF73" s="2">
        <v>0</v>
      </c>
      <c r="CG73" s="2">
        <v>0</v>
      </c>
      <c r="CH73" s="2"/>
      <c r="CI73" s="2"/>
      <c r="CJ73" s="2"/>
      <c r="CK73" s="2"/>
      <c r="CL73" s="2"/>
      <c r="CM73" s="2">
        <v>0</v>
      </c>
      <c r="CN73" s="2" t="s">
        <v>3</v>
      </c>
      <c r="CO73" s="2">
        <v>0</v>
      </c>
      <c r="CP73" s="2">
        <f t="shared" si="85"/>
        <v>14.3</v>
      </c>
      <c r="CQ73" s="2">
        <f t="shared" si="86"/>
        <v>0.43</v>
      </c>
      <c r="CR73" s="2">
        <f t="shared" si="87"/>
        <v>710.84</v>
      </c>
      <c r="CS73" s="2">
        <f t="shared" si="88"/>
        <v>11.39</v>
      </c>
      <c r="CT73" s="2">
        <f t="shared" si="89"/>
        <v>3.55</v>
      </c>
      <c r="CU73" s="2">
        <f t="shared" si="90"/>
        <v>0</v>
      </c>
      <c r="CV73" s="2">
        <f t="shared" si="91"/>
        <v>0.42</v>
      </c>
      <c r="CW73" s="2">
        <f t="shared" si="92"/>
        <v>0.91</v>
      </c>
      <c r="CX73" s="2">
        <f t="shared" si="93"/>
        <v>0</v>
      </c>
      <c r="CY73" s="2">
        <f t="shared" si="94"/>
        <v>0.4260000000000001</v>
      </c>
      <c r="CZ73" s="2">
        <f t="shared" si="95"/>
        <v>0.28500000000000003</v>
      </c>
      <c r="DA73" s="2"/>
      <c r="DB73" s="2"/>
      <c r="DC73" s="2" t="s">
        <v>3</v>
      </c>
      <c r="DD73" s="2" t="s">
        <v>3</v>
      </c>
      <c r="DE73" s="2" t="s">
        <v>3</v>
      </c>
      <c r="DF73" s="2" t="s">
        <v>3</v>
      </c>
      <c r="DG73" s="2" t="s">
        <v>3</v>
      </c>
      <c r="DH73" s="2" t="s">
        <v>3</v>
      </c>
      <c r="DI73" s="2" t="s">
        <v>3</v>
      </c>
      <c r="DJ73" s="2" t="s">
        <v>3</v>
      </c>
      <c r="DK73" s="2" t="s">
        <v>3</v>
      </c>
      <c r="DL73" s="2" t="s">
        <v>3</v>
      </c>
      <c r="DM73" s="2" t="s">
        <v>3</v>
      </c>
      <c r="DN73" s="2">
        <v>0</v>
      </c>
      <c r="DO73" s="2">
        <v>0</v>
      </c>
      <c r="DP73" s="2">
        <v>1</v>
      </c>
      <c r="DQ73" s="2">
        <v>1</v>
      </c>
      <c r="DR73" s="2"/>
      <c r="DS73" s="2"/>
      <c r="DT73" s="2"/>
      <c r="DU73" s="2">
        <v>1013</v>
      </c>
      <c r="DV73" s="2" t="s">
        <v>144</v>
      </c>
      <c r="DW73" s="2" t="s">
        <v>144</v>
      </c>
      <c r="DX73" s="2">
        <v>1</v>
      </c>
      <c r="DY73" s="2"/>
      <c r="DZ73" s="2"/>
      <c r="EA73" s="2"/>
      <c r="EB73" s="2"/>
      <c r="EC73" s="2"/>
      <c r="ED73" s="2"/>
      <c r="EE73" s="2">
        <v>31230540</v>
      </c>
      <c r="EF73" s="2">
        <v>2</v>
      </c>
      <c r="EG73" s="2" t="s">
        <v>21</v>
      </c>
      <c r="EH73" s="2">
        <v>0</v>
      </c>
      <c r="EI73" s="2" t="s">
        <v>3</v>
      </c>
      <c r="EJ73" s="2">
        <v>1</v>
      </c>
      <c r="EK73" s="2">
        <v>27001</v>
      </c>
      <c r="EL73" s="2" t="s">
        <v>63</v>
      </c>
      <c r="EM73" s="2" t="s">
        <v>64</v>
      </c>
      <c r="EN73" s="2"/>
      <c r="EO73" s="2" t="s">
        <v>3</v>
      </c>
      <c r="EP73" s="2"/>
      <c r="EQ73" s="2">
        <v>0</v>
      </c>
      <c r="ER73" s="2">
        <v>714.82</v>
      </c>
      <c r="ES73" s="2">
        <v>0.43</v>
      </c>
      <c r="ET73" s="2">
        <v>710.84</v>
      </c>
      <c r="EU73" s="2">
        <v>11.39</v>
      </c>
      <c r="EV73" s="2">
        <v>3.55</v>
      </c>
      <c r="EW73" s="2">
        <v>0.42</v>
      </c>
      <c r="EX73" s="2">
        <v>0.91</v>
      </c>
      <c r="EY73" s="2">
        <v>0</v>
      </c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>
        <v>0</v>
      </c>
      <c r="FR73" s="2">
        <f t="shared" si="96"/>
        <v>0</v>
      </c>
      <c r="FS73" s="2">
        <v>0</v>
      </c>
      <c r="FT73" s="2"/>
      <c r="FU73" s="2"/>
      <c r="FV73" s="2"/>
      <c r="FW73" s="2"/>
      <c r="FX73" s="2">
        <v>142</v>
      </c>
      <c r="FY73" s="2">
        <v>95</v>
      </c>
      <c r="FZ73" s="2"/>
      <c r="GA73" s="2" t="s">
        <v>3</v>
      </c>
      <c r="GB73" s="2"/>
      <c r="GC73" s="2"/>
      <c r="GD73" s="2">
        <v>0</v>
      </c>
      <c r="GE73" s="2"/>
      <c r="GF73" s="2">
        <v>-1114089884</v>
      </c>
      <c r="GG73" s="2">
        <v>2</v>
      </c>
      <c r="GH73" s="2">
        <v>1</v>
      </c>
      <c r="GI73" s="2">
        <v>-2</v>
      </c>
      <c r="GJ73" s="2">
        <v>0</v>
      </c>
      <c r="GK73" s="2">
        <f>ROUND(R73*(R12)/100,2)</f>
        <v>0</v>
      </c>
      <c r="GL73" s="2">
        <f t="shared" si="97"/>
        <v>0</v>
      </c>
      <c r="GM73" s="2">
        <f t="shared" si="98"/>
        <v>15.02</v>
      </c>
      <c r="GN73" s="2">
        <f t="shared" si="99"/>
        <v>15.02</v>
      </c>
      <c r="GO73" s="2">
        <f t="shared" si="100"/>
        <v>0</v>
      </c>
      <c r="GP73" s="2">
        <f t="shared" si="101"/>
        <v>0</v>
      </c>
      <c r="GQ73" s="2"/>
      <c r="GR73" s="2">
        <v>0</v>
      </c>
      <c r="GS73" s="2">
        <v>3</v>
      </c>
      <c r="GT73" s="2">
        <v>0</v>
      </c>
      <c r="GU73" s="2" t="s">
        <v>3</v>
      </c>
      <c r="GV73" s="2">
        <f t="shared" si="102"/>
        <v>0</v>
      </c>
      <c r="GW73" s="2">
        <v>1</v>
      </c>
      <c r="GX73" s="2">
        <f t="shared" si="103"/>
        <v>0</v>
      </c>
      <c r="GY73" s="2"/>
      <c r="GZ73" s="2"/>
      <c r="HA73" s="2">
        <v>0</v>
      </c>
      <c r="HB73" s="2">
        <v>0</v>
      </c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>
        <v>0</v>
      </c>
      <c r="IL73" s="2"/>
      <c r="IM73" s="2"/>
      <c r="IN73" s="2"/>
      <c r="IO73" s="2"/>
      <c r="IP73" s="2"/>
      <c r="IQ73" s="2"/>
      <c r="IR73" s="2"/>
      <c r="IS73" s="2"/>
      <c r="IT73" s="2"/>
      <c r="IU73" s="2"/>
    </row>
    <row r="74" spans="1:255" x14ac:dyDescent="0.2">
      <c r="A74">
        <v>17</v>
      </c>
      <c r="B74">
        <v>1</v>
      </c>
      <c r="C74">
        <f>ROW(SmtRes!A158)</f>
        <v>158</v>
      </c>
      <c r="D74">
        <f>ROW(EtalonRes!A156)</f>
        <v>156</v>
      </c>
      <c r="E74" t="s">
        <v>141</v>
      </c>
      <c r="F74" t="s">
        <v>142</v>
      </c>
      <c r="G74" t="s">
        <v>143</v>
      </c>
      <c r="H74" t="s">
        <v>144</v>
      </c>
      <c r="I74">
        <f>ROUND((2)/100,9)</f>
        <v>0.02</v>
      </c>
      <c r="J74">
        <v>0</v>
      </c>
      <c r="O74">
        <f t="shared" si="65"/>
        <v>41.2</v>
      </c>
      <c r="P74">
        <f t="shared" si="66"/>
        <v>0.06</v>
      </c>
      <c r="Q74">
        <f t="shared" si="67"/>
        <v>39.380000000000003</v>
      </c>
      <c r="R74">
        <f t="shared" si="68"/>
        <v>5.63</v>
      </c>
      <c r="S74">
        <f t="shared" si="69"/>
        <v>1.76</v>
      </c>
      <c r="T74">
        <f t="shared" si="70"/>
        <v>0</v>
      </c>
      <c r="U74">
        <f t="shared" si="71"/>
        <v>8.3999999999999995E-3</v>
      </c>
      <c r="V74">
        <f t="shared" si="72"/>
        <v>1.8200000000000001E-2</v>
      </c>
      <c r="W74">
        <f t="shared" si="73"/>
        <v>0</v>
      </c>
      <c r="X74">
        <f t="shared" si="74"/>
        <v>8.94</v>
      </c>
      <c r="Y74">
        <f t="shared" si="75"/>
        <v>5.62</v>
      </c>
      <c r="AA74">
        <v>31230745</v>
      </c>
      <c r="AB74">
        <f t="shared" si="76"/>
        <v>714.82</v>
      </c>
      <c r="AC74">
        <f t="shared" si="77"/>
        <v>0.43</v>
      </c>
      <c r="AD74">
        <f t="shared" si="78"/>
        <v>710.84</v>
      </c>
      <c r="AE74">
        <f t="shared" si="79"/>
        <v>11.39</v>
      </c>
      <c r="AF74">
        <f t="shared" si="80"/>
        <v>3.55</v>
      </c>
      <c r="AG74">
        <f t="shared" si="81"/>
        <v>0</v>
      </c>
      <c r="AH74">
        <f t="shared" si="82"/>
        <v>0.42</v>
      </c>
      <c r="AI74">
        <f t="shared" si="83"/>
        <v>0.91</v>
      </c>
      <c r="AJ74">
        <f t="shared" si="84"/>
        <v>0</v>
      </c>
      <c r="AK74">
        <v>714.82</v>
      </c>
      <c r="AL74">
        <v>0.43</v>
      </c>
      <c r="AM74">
        <v>710.84</v>
      </c>
      <c r="AN74">
        <v>11.39</v>
      </c>
      <c r="AO74">
        <v>3.55</v>
      </c>
      <c r="AP74">
        <v>0</v>
      </c>
      <c r="AQ74">
        <v>0.42</v>
      </c>
      <c r="AR74">
        <v>0.91</v>
      </c>
      <c r="AS74">
        <v>0</v>
      </c>
      <c r="AT74">
        <v>121</v>
      </c>
      <c r="AU74">
        <v>76</v>
      </c>
      <c r="AV74">
        <v>1</v>
      </c>
      <c r="AW74">
        <v>1</v>
      </c>
      <c r="AZ74">
        <v>1</v>
      </c>
      <c r="BA74">
        <v>24.72</v>
      </c>
      <c r="BB74">
        <v>2.77</v>
      </c>
      <c r="BC74">
        <v>6.74</v>
      </c>
      <c r="BD74" t="s">
        <v>3</v>
      </c>
      <c r="BE74" t="s">
        <v>3</v>
      </c>
      <c r="BF74" t="s">
        <v>3</v>
      </c>
      <c r="BG74" t="s">
        <v>3</v>
      </c>
      <c r="BH74">
        <v>0</v>
      </c>
      <c r="BI74">
        <v>1</v>
      </c>
      <c r="BJ74" t="s">
        <v>145</v>
      </c>
      <c r="BM74">
        <v>27001</v>
      </c>
      <c r="BN74">
        <v>0</v>
      </c>
      <c r="BO74" t="s">
        <v>142</v>
      </c>
      <c r="BP74">
        <v>1</v>
      </c>
      <c r="BQ74">
        <v>2</v>
      </c>
      <c r="BR74">
        <v>0</v>
      </c>
      <c r="BS74">
        <v>24.72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142</v>
      </c>
      <c r="CA74">
        <v>95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 t="shared" si="85"/>
        <v>41.2</v>
      </c>
      <c r="CQ74">
        <f t="shared" si="86"/>
        <v>2.8982000000000001</v>
      </c>
      <c r="CR74">
        <f t="shared" si="87"/>
        <v>1969.0268000000001</v>
      </c>
      <c r="CS74">
        <f t="shared" si="88"/>
        <v>281.56080000000003</v>
      </c>
      <c r="CT74">
        <f t="shared" si="89"/>
        <v>87.755999999999986</v>
      </c>
      <c r="CU74">
        <f t="shared" si="90"/>
        <v>0</v>
      </c>
      <c r="CV74">
        <f t="shared" si="91"/>
        <v>0.42</v>
      </c>
      <c r="CW74">
        <f t="shared" si="92"/>
        <v>0.91</v>
      </c>
      <c r="CX74">
        <f t="shared" si="93"/>
        <v>0</v>
      </c>
      <c r="CY74">
        <f t="shared" si="94"/>
        <v>8.9418999999999986</v>
      </c>
      <c r="CZ74">
        <f t="shared" si="95"/>
        <v>5.6163999999999996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1013</v>
      </c>
      <c r="DV74" t="s">
        <v>144</v>
      </c>
      <c r="DW74" t="s">
        <v>144</v>
      </c>
      <c r="DX74">
        <v>1</v>
      </c>
      <c r="EE74">
        <v>31230540</v>
      </c>
      <c r="EF74">
        <v>2</v>
      </c>
      <c r="EG74" t="s">
        <v>21</v>
      </c>
      <c r="EH74">
        <v>0</v>
      </c>
      <c r="EI74" t="s">
        <v>3</v>
      </c>
      <c r="EJ74">
        <v>1</v>
      </c>
      <c r="EK74">
        <v>27001</v>
      </c>
      <c r="EL74" t="s">
        <v>63</v>
      </c>
      <c r="EM74" t="s">
        <v>64</v>
      </c>
      <c r="EO74" t="s">
        <v>3</v>
      </c>
      <c r="EQ74">
        <v>0</v>
      </c>
      <c r="ER74">
        <v>714.82</v>
      </c>
      <c r="ES74">
        <v>0.43</v>
      </c>
      <c r="ET74">
        <v>710.84</v>
      </c>
      <c r="EU74">
        <v>11.39</v>
      </c>
      <c r="EV74">
        <v>3.55</v>
      </c>
      <c r="EW74">
        <v>0.42</v>
      </c>
      <c r="EX74">
        <v>0.91</v>
      </c>
      <c r="EY74">
        <v>0</v>
      </c>
      <c r="FQ74">
        <v>0</v>
      </c>
      <c r="FR74">
        <f t="shared" si="96"/>
        <v>0</v>
      </c>
      <c r="FS74">
        <v>0</v>
      </c>
      <c r="FV74" t="s">
        <v>24</v>
      </c>
      <c r="FW74" t="s">
        <v>25</v>
      </c>
      <c r="FX74">
        <v>142</v>
      </c>
      <c r="FY74">
        <v>95</v>
      </c>
      <c r="GA74" t="s">
        <v>3</v>
      </c>
      <c r="GD74">
        <v>0</v>
      </c>
      <c r="GF74">
        <v>-1114089884</v>
      </c>
      <c r="GG74">
        <v>2</v>
      </c>
      <c r="GH74">
        <v>1</v>
      </c>
      <c r="GI74">
        <v>2</v>
      </c>
      <c r="GJ74">
        <v>0</v>
      </c>
      <c r="GK74">
        <f>ROUND(R74*(S12)/100,2)</f>
        <v>0</v>
      </c>
      <c r="GL74">
        <f t="shared" si="97"/>
        <v>0</v>
      </c>
      <c r="GM74">
        <f t="shared" si="98"/>
        <v>55.76</v>
      </c>
      <c r="GN74">
        <f t="shared" si="99"/>
        <v>55.76</v>
      </c>
      <c r="GO74">
        <f t="shared" si="100"/>
        <v>0</v>
      </c>
      <c r="GP74">
        <f t="shared" si="101"/>
        <v>0</v>
      </c>
      <c r="GR74">
        <v>0</v>
      </c>
      <c r="GS74">
        <v>0</v>
      </c>
      <c r="GT74">
        <v>0</v>
      </c>
      <c r="GU74" t="s">
        <v>3</v>
      </c>
      <c r="GV74">
        <f t="shared" si="102"/>
        <v>0</v>
      </c>
      <c r="GW74">
        <v>1</v>
      </c>
      <c r="GX74">
        <f t="shared" si="103"/>
        <v>0</v>
      </c>
      <c r="HA74">
        <v>0</v>
      </c>
      <c r="HB74">
        <v>0</v>
      </c>
      <c r="IK74">
        <v>0</v>
      </c>
    </row>
    <row r="75" spans="1:255" x14ac:dyDescent="0.2">
      <c r="A75" s="2">
        <v>17</v>
      </c>
      <c r="B75" s="2">
        <v>1</v>
      </c>
      <c r="C75" s="2">
        <f>ROW(SmtRes!A167)</f>
        <v>167</v>
      </c>
      <c r="D75" s="2">
        <f>ROW(EtalonRes!A164)</f>
        <v>164</v>
      </c>
      <c r="E75" s="2" t="s">
        <v>146</v>
      </c>
      <c r="F75" s="2" t="s">
        <v>147</v>
      </c>
      <c r="G75" s="2" t="s">
        <v>148</v>
      </c>
      <c r="H75" s="2" t="s">
        <v>149</v>
      </c>
      <c r="I75" s="2">
        <f>ROUND((15)/100,9)</f>
        <v>0.15</v>
      </c>
      <c r="J75" s="2">
        <v>0</v>
      </c>
      <c r="K75" s="2"/>
      <c r="L75" s="2"/>
      <c r="M75" s="2"/>
      <c r="N75" s="2"/>
      <c r="O75" s="2">
        <f t="shared" si="65"/>
        <v>983.22</v>
      </c>
      <c r="P75" s="2">
        <f t="shared" si="66"/>
        <v>933.52</v>
      </c>
      <c r="Q75" s="2">
        <f t="shared" si="67"/>
        <v>21.75</v>
      </c>
      <c r="R75" s="2">
        <f t="shared" si="68"/>
        <v>2.4900000000000002</v>
      </c>
      <c r="S75" s="2">
        <f t="shared" si="69"/>
        <v>27.95</v>
      </c>
      <c r="T75" s="2">
        <f t="shared" si="70"/>
        <v>0</v>
      </c>
      <c r="U75" s="2">
        <f t="shared" si="71"/>
        <v>3.363</v>
      </c>
      <c r="V75" s="2">
        <f t="shared" si="72"/>
        <v>0.1845</v>
      </c>
      <c r="W75" s="2">
        <f t="shared" si="73"/>
        <v>0</v>
      </c>
      <c r="X75" s="2">
        <f t="shared" si="74"/>
        <v>31.96</v>
      </c>
      <c r="Y75" s="2">
        <f t="shared" si="75"/>
        <v>19.79</v>
      </c>
      <c r="Z75" s="2"/>
      <c r="AA75" s="2">
        <v>31230744</v>
      </c>
      <c r="AB75" s="2">
        <f t="shared" si="76"/>
        <v>6554.79</v>
      </c>
      <c r="AC75" s="2">
        <f t="shared" si="77"/>
        <v>6223.47</v>
      </c>
      <c r="AD75" s="2">
        <f t="shared" si="78"/>
        <v>145.01</v>
      </c>
      <c r="AE75" s="2">
        <f t="shared" si="79"/>
        <v>16.61</v>
      </c>
      <c r="AF75" s="2">
        <f t="shared" si="80"/>
        <v>186.31</v>
      </c>
      <c r="AG75" s="2">
        <f t="shared" si="81"/>
        <v>0</v>
      </c>
      <c r="AH75" s="2">
        <f t="shared" si="82"/>
        <v>22.42</v>
      </c>
      <c r="AI75" s="2">
        <f t="shared" si="83"/>
        <v>1.23</v>
      </c>
      <c r="AJ75" s="2">
        <f t="shared" si="84"/>
        <v>0</v>
      </c>
      <c r="AK75" s="2">
        <v>6554.79</v>
      </c>
      <c r="AL75" s="2">
        <v>6223.47</v>
      </c>
      <c r="AM75" s="2">
        <v>145.01</v>
      </c>
      <c r="AN75" s="2">
        <v>16.61</v>
      </c>
      <c r="AO75" s="2">
        <v>186.31</v>
      </c>
      <c r="AP75" s="2">
        <v>0</v>
      </c>
      <c r="AQ75" s="2">
        <v>22.42</v>
      </c>
      <c r="AR75" s="2">
        <v>1.23</v>
      </c>
      <c r="AS75" s="2">
        <v>0</v>
      </c>
      <c r="AT75" s="2">
        <v>105</v>
      </c>
      <c r="AU75" s="2">
        <v>65</v>
      </c>
      <c r="AV75" s="2">
        <v>1</v>
      </c>
      <c r="AW75" s="2">
        <v>1</v>
      </c>
      <c r="AX75" s="2"/>
      <c r="AY75" s="2"/>
      <c r="AZ75" s="2">
        <v>1</v>
      </c>
      <c r="BA75" s="2">
        <v>1</v>
      </c>
      <c r="BB75" s="2">
        <v>1</v>
      </c>
      <c r="BC75" s="2">
        <v>1</v>
      </c>
      <c r="BD75" s="2" t="s">
        <v>3</v>
      </c>
      <c r="BE75" s="2" t="s">
        <v>3</v>
      </c>
      <c r="BF75" s="2" t="s">
        <v>3</v>
      </c>
      <c r="BG75" s="2" t="s">
        <v>3</v>
      </c>
      <c r="BH75" s="2">
        <v>0</v>
      </c>
      <c r="BI75" s="2">
        <v>1</v>
      </c>
      <c r="BJ75" s="2" t="s">
        <v>150</v>
      </c>
      <c r="BK75" s="2"/>
      <c r="BL75" s="2"/>
      <c r="BM75" s="2">
        <v>6001</v>
      </c>
      <c r="BN75" s="2">
        <v>0</v>
      </c>
      <c r="BO75" s="2" t="s">
        <v>3</v>
      </c>
      <c r="BP75" s="2">
        <v>0</v>
      </c>
      <c r="BQ75" s="2">
        <v>2</v>
      </c>
      <c r="BR75" s="2">
        <v>0</v>
      </c>
      <c r="BS75" s="2">
        <v>1</v>
      </c>
      <c r="BT75" s="2">
        <v>1</v>
      </c>
      <c r="BU75" s="2">
        <v>1</v>
      </c>
      <c r="BV75" s="2">
        <v>1</v>
      </c>
      <c r="BW75" s="2">
        <v>1</v>
      </c>
      <c r="BX75" s="2">
        <v>1</v>
      </c>
      <c r="BY75" s="2" t="s">
        <v>3</v>
      </c>
      <c r="BZ75" s="2">
        <v>105</v>
      </c>
      <c r="CA75" s="2">
        <v>65</v>
      </c>
      <c r="CB75" s="2"/>
      <c r="CC75" s="2"/>
      <c r="CD75" s="2"/>
      <c r="CE75" s="2"/>
      <c r="CF75" s="2">
        <v>0</v>
      </c>
      <c r="CG75" s="2">
        <v>0</v>
      </c>
      <c r="CH75" s="2"/>
      <c r="CI75" s="2"/>
      <c r="CJ75" s="2"/>
      <c r="CK75" s="2"/>
      <c r="CL75" s="2"/>
      <c r="CM75" s="2">
        <v>0</v>
      </c>
      <c r="CN75" s="2" t="s">
        <v>3</v>
      </c>
      <c r="CO75" s="2">
        <v>0</v>
      </c>
      <c r="CP75" s="2">
        <f t="shared" si="85"/>
        <v>983.22</v>
      </c>
      <c r="CQ75" s="2">
        <f t="shared" si="86"/>
        <v>6223.47</v>
      </c>
      <c r="CR75" s="2">
        <f t="shared" si="87"/>
        <v>145.01</v>
      </c>
      <c r="CS75" s="2">
        <f t="shared" si="88"/>
        <v>16.61</v>
      </c>
      <c r="CT75" s="2">
        <f t="shared" si="89"/>
        <v>186.31</v>
      </c>
      <c r="CU75" s="2">
        <f t="shared" si="90"/>
        <v>0</v>
      </c>
      <c r="CV75" s="2">
        <f t="shared" si="91"/>
        <v>22.42</v>
      </c>
      <c r="CW75" s="2">
        <f t="shared" si="92"/>
        <v>1.23</v>
      </c>
      <c r="CX75" s="2">
        <f t="shared" si="93"/>
        <v>0</v>
      </c>
      <c r="CY75" s="2">
        <f t="shared" si="94"/>
        <v>31.962</v>
      </c>
      <c r="CZ75" s="2">
        <f t="shared" si="95"/>
        <v>19.785999999999998</v>
      </c>
      <c r="DA75" s="2"/>
      <c r="DB75" s="2"/>
      <c r="DC75" s="2" t="s">
        <v>3</v>
      </c>
      <c r="DD75" s="2" t="s">
        <v>3</v>
      </c>
      <c r="DE75" s="2" t="s">
        <v>3</v>
      </c>
      <c r="DF75" s="2" t="s">
        <v>3</v>
      </c>
      <c r="DG75" s="2" t="s">
        <v>3</v>
      </c>
      <c r="DH75" s="2" t="s">
        <v>3</v>
      </c>
      <c r="DI75" s="2" t="s">
        <v>3</v>
      </c>
      <c r="DJ75" s="2" t="s">
        <v>3</v>
      </c>
      <c r="DK75" s="2" t="s">
        <v>3</v>
      </c>
      <c r="DL75" s="2" t="s">
        <v>3</v>
      </c>
      <c r="DM75" s="2" t="s">
        <v>3</v>
      </c>
      <c r="DN75" s="2">
        <v>0</v>
      </c>
      <c r="DO75" s="2">
        <v>0</v>
      </c>
      <c r="DP75" s="2">
        <v>1</v>
      </c>
      <c r="DQ75" s="2">
        <v>1</v>
      </c>
      <c r="DR75" s="2"/>
      <c r="DS75" s="2"/>
      <c r="DT75" s="2"/>
      <c r="DU75" s="2">
        <v>1013</v>
      </c>
      <c r="DV75" s="2" t="s">
        <v>149</v>
      </c>
      <c r="DW75" s="2" t="s">
        <v>149</v>
      </c>
      <c r="DX75" s="2">
        <v>1</v>
      </c>
      <c r="DY75" s="2"/>
      <c r="DZ75" s="2"/>
      <c r="EA75" s="2"/>
      <c r="EB75" s="2"/>
      <c r="EC75" s="2"/>
      <c r="ED75" s="2"/>
      <c r="EE75" s="2">
        <v>31230491</v>
      </c>
      <c r="EF75" s="2">
        <v>2</v>
      </c>
      <c r="EG75" s="2" t="s">
        <v>21</v>
      </c>
      <c r="EH75" s="2">
        <v>0</v>
      </c>
      <c r="EI75" s="2" t="s">
        <v>3</v>
      </c>
      <c r="EJ75" s="2">
        <v>1</v>
      </c>
      <c r="EK75" s="2">
        <v>6001</v>
      </c>
      <c r="EL75" s="2" t="s">
        <v>151</v>
      </c>
      <c r="EM75" s="2" t="s">
        <v>152</v>
      </c>
      <c r="EN75" s="2"/>
      <c r="EO75" s="2" t="s">
        <v>3</v>
      </c>
      <c r="EP75" s="2"/>
      <c r="EQ75" s="2">
        <v>512</v>
      </c>
      <c r="ER75" s="2">
        <v>6554.79</v>
      </c>
      <c r="ES75" s="2">
        <v>6223.47</v>
      </c>
      <c r="ET75" s="2">
        <v>145.01</v>
      </c>
      <c r="EU75" s="2">
        <v>16.61</v>
      </c>
      <c r="EV75" s="2">
        <v>186.31</v>
      </c>
      <c r="EW75" s="2">
        <v>22.42</v>
      </c>
      <c r="EX75" s="2">
        <v>1.23</v>
      </c>
      <c r="EY75" s="2">
        <v>0</v>
      </c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>
        <v>0</v>
      </c>
      <c r="FR75" s="2">
        <f t="shared" si="96"/>
        <v>0</v>
      </c>
      <c r="FS75" s="2">
        <v>0</v>
      </c>
      <c r="FT75" s="2"/>
      <c r="FU75" s="2"/>
      <c r="FV75" s="2"/>
      <c r="FW75" s="2"/>
      <c r="FX75" s="2">
        <v>105</v>
      </c>
      <c r="FY75" s="2">
        <v>65</v>
      </c>
      <c r="FZ75" s="2"/>
      <c r="GA75" s="2" t="s">
        <v>3</v>
      </c>
      <c r="GB75" s="2"/>
      <c r="GC75" s="2"/>
      <c r="GD75" s="2">
        <v>0</v>
      </c>
      <c r="GE75" s="2"/>
      <c r="GF75" s="2">
        <v>-757993986</v>
      </c>
      <c r="GG75" s="2">
        <v>2</v>
      </c>
      <c r="GH75" s="2">
        <v>1</v>
      </c>
      <c r="GI75" s="2">
        <v>-2</v>
      </c>
      <c r="GJ75" s="2">
        <v>0</v>
      </c>
      <c r="GK75" s="2">
        <f>ROUND(R75*(R12)/100,2)</f>
        <v>0</v>
      </c>
      <c r="GL75" s="2">
        <f t="shared" si="97"/>
        <v>0</v>
      </c>
      <c r="GM75" s="2">
        <f t="shared" si="98"/>
        <v>1034.97</v>
      </c>
      <c r="GN75" s="2">
        <f t="shared" si="99"/>
        <v>1034.97</v>
      </c>
      <c r="GO75" s="2">
        <f t="shared" si="100"/>
        <v>0</v>
      </c>
      <c r="GP75" s="2">
        <f t="shared" si="101"/>
        <v>0</v>
      </c>
      <c r="GQ75" s="2"/>
      <c r="GR75" s="2">
        <v>0</v>
      </c>
      <c r="GS75" s="2">
        <v>3</v>
      </c>
      <c r="GT75" s="2">
        <v>0</v>
      </c>
      <c r="GU75" s="2" t="s">
        <v>3</v>
      </c>
      <c r="GV75" s="2">
        <f t="shared" si="102"/>
        <v>0</v>
      </c>
      <c r="GW75" s="2">
        <v>1</v>
      </c>
      <c r="GX75" s="2">
        <f t="shared" si="103"/>
        <v>0</v>
      </c>
      <c r="GY75" s="2"/>
      <c r="GZ75" s="2"/>
      <c r="HA75" s="2">
        <v>0</v>
      </c>
      <c r="HB75" s="2">
        <v>0</v>
      </c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>
        <v>0</v>
      </c>
      <c r="IL75" s="2"/>
      <c r="IM75" s="2"/>
      <c r="IN75" s="2"/>
      <c r="IO75" s="2"/>
      <c r="IP75" s="2"/>
      <c r="IQ75" s="2"/>
      <c r="IR75" s="2"/>
      <c r="IS75" s="2"/>
      <c r="IT75" s="2"/>
      <c r="IU75" s="2"/>
    </row>
    <row r="76" spans="1:255" x14ac:dyDescent="0.2">
      <c r="A76">
        <v>17</v>
      </c>
      <c r="B76">
        <v>1</v>
      </c>
      <c r="C76">
        <f>ROW(SmtRes!A176)</f>
        <v>176</v>
      </c>
      <c r="D76">
        <f>ROW(EtalonRes!A172)</f>
        <v>172</v>
      </c>
      <c r="E76" t="s">
        <v>146</v>
      </c>
      <c r="F76" t="s">
        <v>147</v>
      </c>
      <c r="G76" t="s">
        <v>148</v>
      </c>
      <c r="H76" t="s">
        <v>149</v>
      </c>
      <c r="I76">
        <f>ROUND((15)/100,9)</f>
        <v>0.15</v>
      </c>
      <c r="J76">
        <v>0</v>
      </c>
      <c r="O76">
        <f t="shared" si="65"/>
        <v>5890.88</v>
      </c>
      <c r="P76">
        <f t="shared" si="66"/>
        <v>5031.68</v>
      </c>
      <c r="Q76">
        <f t="shared" si="67"/>
        <v>168.36</v>
      </c>
      <c r="R76">
        <f t="shared" si="68"/>
        <v>61.59</v>
      </c>
      <c r="S76">
        <f t="shared" si="69"/>
        <v>690.84</v>
      </c>
      <c r="T76">
        <f t="shared" si="70"/>
        <v>0</v>
      </c>
      <c r="U76">
        <f t="shared" si="71"/>
        <v>3.363</v>
      </c>
      <c r="V76">
        <f t="shared" si="72"/>
        <v>0.1845</v>
      </c>
      <c r="W76">
        <f t="shared" si="73"/>
        <v>0</v>
      </c>
      <c r="X76">
        <f t="shared" si="74"/>
        <v>669.66</v>
      </c>
      <c r="Y76">
        <f t="shared" si="75"/>
        <v>391.26</v>
      </c>
      <c r="AA76">
        <v>31230745</v>
      </c>
      <c r="AB76">
        <f t="shared" si="76"/>
        <v>6554.79</v>
      </c>
      <c r="AC76">
        <f t="shared" si="77"/>
        <v>6223.47</v>
      </c>
      <c r="AD76">
        <f t="shared" si="78"/>
        <v>145.01</v>
      </c>
      <c r="AE76">
        <f t="shared" si="79"/>
        <v>16.61</v>
      </c>
      <c r="AF76">
        <f t="shared" si="80"/>
        <v>186.31</v>
      </c>
      <c r="AG76">
        <f t="shared" si="81"/>
        <v>0</v>
      </c>
      <c r="AH76">
        <f t="shared" si="82"/>
        <v>22.42</v>
      </c>
      <c r="AI76">
        <f t="shared" si="83"/>
        <v>1.23</v>
      </c>
      <c r="AJ76">
        <f t="shared" si="84"/>
        <v>0</v>
      </c>
      <c r="AK76">
        <v>6554.79</v>
      </c>
      <c r="AL76">
        <v>6223.47</v>
      </c>
      <c r="AM76">
        <v>145.01</v>
      </c>
      <c r="AN76">
        <v>16.61</v>
      </c>
      <c r="AO76">
        <v>186.31</v>
      </c>
      <c r="AP76">
        <v>0</v>
      </c>
      <c r="AQ76">
        <v>22.42</v>
      </c>
      <c r="AR76">
        <v>1.23</v>
      </c>
      <c r="AS76">
        <v>0</v>
      </c>
      <c r="AT76">
        <v>89</v>
      </c>
      <c r="AU76">
        <v>52</v>
      </c>
      <c r="AV76">
        <v>1</v>
      </c>
      <c r="AW76">
        <v>1</v>
      </c>
      <c r="AZ76">
        <v>1</v>
      </c>
      <c r="BA76">
        <v>24.72</v>
      </c>
      <c r="BB76">
        <v>7.74</v>
      </c>
      <c r="BC76">
        <v>5.39</v>
      </c>
      <c r="BD76" t="s">
        <v>3</v>
      </c>
      <c r="BE76" t="s">
        <v>3</v>
      </c>
      <c r="BF76" t="s">
        <v>3</v>
      </c>
      <c r="BG76" t="s">
        <v>3</v>
      </c>
      <c r="BH76">
        <v>0</v>
      </c>
      <c r="BI76">
        <v>1</v>
      </c>
      <c r="BJ76" t="s">
        <v>150</v>
      </c>
      <c r="BM76">
        <v>6001</v>
      </c>
      <c r="BN76">
        <v>0</v>
      </c>
      <c r="BO76" t="s">
        <v>147</v>
      </c>
      <c r="BP76">
        <v>1</v>
      </c>
      <c r="BQ76">
        <v>2</v>
      </c>
      <c r="BR76">
        <v>0</v>
      </c>
      <c r="BS76">
        <v>24.72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105</v>
      </c>
      <c r="CA76">
        <v>65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 t="shared" si="85"/>
        <v>5890.88</v>
      </c>
      <c r="CQ76">
        <f t="shared" si="86"/>
        <v>33544.503299999997</v>
      </c>
      <c r="CR76">
        <f t="shared" si="87"/>
        <v>1122.3773999999999</v>
      </c>
      <c r="CS76">
        <f t="shared" si="88"/>
        <v>410.59919999999994</v>
      </c>
      <c r="CT76">
        <f t="shared" si="89"/>
        <v>4605.5832</v>
      </c>
      <c r="CU76">
        <f t="shared" si="90"/>
        <v>0</v>
      </c>
      <c r="CV76">
        <f t="shared" si="91"/>
        <v>22.42</v>
      </c>
      <c r="CW76">
        <f t="shared" si="92"/>
        <v>1.23</v>
      </c>
      <c r="CX76">
        <f t="shared" si="93"/>
        <v>0</v>
      </c>
      <c r="CY76">
        <f t="shared" si="94"/>
        <v>669.66270000000009</v>
      </c>
      <c r="CZ76">
        <f t="shared" si="95"/>
        <v>391.2636</v>
      </c>
      <c r="DC76" t="s">
        <v>3</v>
      </c>
      <c r="DD76" t="s">
        <v>3</v>
      </c>
      <c r="DE76" t="s">
        <v>3</v>
      </c>
      <c r="DF76" t="s">
        <v>3</v>
      </c>
      <c r="DG76" t="s">
        <v>3</v>
      </c>
      <c r="DH76" t="s">
        <v>3</v>
      </c>
      <c r="DI76" t="s">
        <v>3</v>
      </c>
      <c r="DJ76" t="s">
        <v>3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1013</v>
      </c>
      <c r="DV76" t="s">
        <v>149</v>
      </c>
      <c r="DW76" t="s">
        <v>149</v>
      </c>
      <c r="DX76">
        <v>1</v>
      </c>
      <c r="EE76">
        <v>31230491</v>
      </c>
      <c r="EF76">
        <v>2</v>
      </c>
      <c r="EG76" t="s">
        <v>21</v>
      </c>
      <c r="EH76">
        <v>0</v>
      </c>
      <c r="EI76" t="s">
        <v>3</v>
      </c>
      <c r="EJ76">
        <v>1</v>
      </c>
      <c r="EK76">
        <v>6001</v>
      </c>
      <c r="EL76" t="s">
        <v>151</v>
      </c>
      <c r="EM76" t="s">
        <v>152</v>
      </c>
      <c r="EO76" t="s">
        <v>3</v>
      </c>
      <c r="EQ76">
        <v>512</v>
      </c>
      <c r="ER76">
        <v>6554.79</v>
      </c>
      <c r="ES76">
        <v>6223.47</v>
      </c>
      <c r="ET76">
        <v>145.01</v>
      </c>
      <c r="EU76">
        <v>16.61</v>
      </c>
      <c r="EV76">
        <v>186.31</v>
      </c>
      <c r="EW76">
        <v>22.42</v>
      </c>
      <c r="EX76">
        <v>1.23</v>
      </c>
      <c r="EY76">
        <v>0</v>
      </c>
      <c r="FQ76">
        <v>0</v>
      </c>
      <c r="FR76">
        <f t="shared" si="96"/>
        <v>0</v>
      </c>
      <c r="FS76">
        <v>0</v>
      </c>
      <c r="FV76" t="s">
        <v>24</v>
      </c>
      <c r="FW76" t="s">
        <v>25</v>
      </c>
      <c r="FX76">
        <v>105</v>
      </c>
      <c r="FY76">
        <v>65</v>
      </c>
      <c r="GA76" t="s">
        <v>3</v>
      </c>
      <c r="GD76">
        <v>0</v>
      </c>
      <c r="GF76">
        <v>-757993986</v>
      </c>
      <c r="GG76">
        <v>2</v>
      </c>
      <c r="GH76">
        <v>1</v>
      </c>
      <c r="GI76">
        <v>2</v>
      </c>
      <c r="GJ76">
        <v>0</v>
      </c>
      <c r="GK76">
        <f>ROUND(R76*(S12)/100,2)</f>
        <v>0</v>
      </c>
      <c r="GL76">
        <f t="shared" si="97"/>
        <v>0</v>
      </c>
      <c r="GM76">
        <f t="shared" si="98"/>
        <v>6951.8</v>
      </c>
      <c r="GN76">
        <f t="shared" si="99"/>
        <v>6951.8</v>
      </c>
      <c r="GO76">
        <f t="shared" si="100"/>
        <v>0</v>
      </c>
      <c r="GP76">
        <f t="shared" si="101"/>
        <v>0</v>
      </c>
      <c r="GR76">
        <v>0</v>
      </c>
      <c r="GS76">
        <v>0</v>
      </c>
      <c r="GT76">
        <v>0</v>
      </c>
      <c r="GU76" t="s">
        <v>3</v>
      </c>
      <c r="GV76">
        <f t="shared" si="102"/>
        <v>0</v>
      </c>
      <c r="GW76">
        <v>1</v>
      </c>
      <c r="GX76">
        <f t="shared" si="103"/>
        <v>0</v>
      </c>
      <c r="HA76">
        <v>0</v>
      </c>
      <c r="HB76">
        <v>0</v>
      </c>
      <c r="IK76">
        <v>0</v>
      </c>
    </row>
    <row r="77" spans="1:255" x14ac:dyDescent="0.2">
      <c r="A77" s="2">
        <v>18</v>
      </c>
      <c r="B77" s="2">
        <v>1</v>
      </c>
      <c r="C77" s="2">
        <v>167</v>
      </c>
      <c r="D77" s="2"/>
      <c r="E77" s="2" t="s">
        <v>153</v>
      </c>
      <c r="F77" s="2" t="s">
        <v>154</v>
      </c>
      <c r="G77" s="2" t="s">
        <v>155</v>
      </c>
      <c r="H77" s="2" t="s">
        <v>68</v>
      </c>
      <c r="I77" s="2">
        <f>I75*J77</f>
        <v>-1.53</v>
      </c>
      <c r="J77" s="2">
        <v>-10.200000000000001</v>
      </c>
      <c r="K77" s="2"/>
      <c r="L77" s="2"/>
      <c r="M77" s="2"/>
      <c r="N77" s="2"/>
      <c r="O77" s="2">
        <f t="shared" si="65"/>
        <v>-918</v>
      </c>
      <c r="P77" s="2">
        <f t="shared" si="66"/>
        <v>-918</v>
      </c>
      <c r="Q77" s="2">
        <f t="shared" si="67"/>
        <v>0</v>
      </c>
      <c r="R77" s="2">
        <f t="shared" si="68"/>
        <v>0</v>
      </c>
      <c r="S77" s="2">
        <f t="shared" si="69"/>
        <v>0</v>
      </c>
      <c r="T77" s="2">
        <f t="shared" si="70"/>
        <v>0</v>
      </c>
      <c r="U77" s="2">
        <f t="shared" si="71"/>
        <v>0</v>
      </c>
      <c r="V77" s="2">
        <f t="shared" si="72"/>
        <v>0</v>
      </c>
      <c r="W77" s="2">
        <f t="shared" si="73"/>
        <v>0</v>
      </c>
      <c r="X77" s="2">
        <f t="shared" si="74"/>
        <v>0</v>
      </c>
      <c r="Y77" s="2">
        <f t="shared" si="75"/>
        <v>0</v>
      </c>
      <c r="Z77" s="2"/>
      <c r="AA77" s="2">
        <v>31230744</v>
      </c>
      <c r="AB77" s="2">
        <f t="shared" si="76"/>
        <v>600</v>
      </c>
      <c r="AC77" s="2">
        <f t="shared" si="77"/>
        <v>600</v>
      </c>
      <c r="AD77" s="2">
        <f t="shared" si="78"/>
        <v>0</v>
      </c>
      <c r="AE77" s="2">
        <f t="shared" si="79"/>
        <v>0</v>
      </c>
      <c r="AF77" s="2">
        <f t="shared" si="80"/>
        <v>0</v>
      </c>
      <c r="AG77" s="2">
        <f t="shared" si="81"/>
        <v>0</v>
      </c>
      <c r="AH77" s="2">
        <f t="shared" si="82"/>
        <v>0</v>
      </c>
      <c r="AI77" s="2">
        <f t="shared" si="83"/>
        <v>0</v>
      </c>
      <c r="AJ77" s="2">
        <f t="shared" si="84"/>
        <v>0</v>
      </c>
      <c r="AK77" s="2">
        <v>600</v>
      </c>
      <c r="AL77" s="2">
        <v>600</v>
      </c>
      <c r="AM77" s="2">
        <v>0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105</v>
      </c>
      <c r="AU77" s="2">
        <v>65</v>
      </c>
      <c r="AV77" s="2">
        <v>1</v>
      </c>
      <c r="AW77" s="2">
        <v>1</v>
      </c>
      <c r="AX77" s="2"/>
      <c r="AY77" s="2"/>
      <c r="AZ77" s="2">
        <v>1</v>
      </c>
      <c r="BA77" s="2">
        <v>1</v>
      </c>
      <c r="BB77" s="2">
        <v>1</v>
      </c>
      <c r="BC77" s="2">
        <v>1</v>
      </c>
      <c r="BD77" s="2" t="s">
        <v>3</v>
      </c>
      <c r="BE77" s="2" t="s">
        <v>3</v>
      </c>
      <c r="BF77" s="2" t="s">
        <v>3</v>
      </c>
      <c r="BG77" s="2" t="s">
        <v>3</v>
      </c>
      <c r="BH77" s="2">
        <v>3</v>
      </c>
      <c r="BI77" s="2">
        <v>1</v>
      </c>
      <c r="BJ77" s="2" t="s">
        <v>156</v>
      </c>
      <c r="BK77" s="2"/>
      <c r="BL77" s="2"/>
      <c r="BM77" s="2">
        <v>6001</v>
      </c>
      <c r="BN77" s="2">
        <v>0</v>
      </c>
      <c r="BO77" s="2" t="s">
        <v>3</v>
      </c>
      <c r="BP77" s="2">
        <v>0</v>
      </c>
      <c r="BQ77" s="2">
        <v>2</v>
      </c>
      <c r="BR77" s="2">
        <v>1</v>
      </c>
      <c r="BS77" s="2">
        <v>1</v>
      </c>
      <c r="BT77" s="2">
        <v>1</v>
      </c>
      <c r="BU77" s="2">
        <v>1</v>
      </c>
      <c r="BV77" s="2">
        <v>1</v>
      </c>
      <c r="BW77" s="2">
        <v>1</v>
      </c>
      <c r="BX77" s="2">
        <v>1</v>
      </c>
      <c r="BY77" s="2" t="s">
        <v>3</v>
      </c>
      <c r="BZ77" s="2">
        <v>105</v>
      </c>
      <c r="CA77" s="2">
        <v>65</v>
      </c>
      <c r="CB77" s="2"/>
      <c r="CC77" s="2"/>
      <c r="CD77" s="2"/>
      <c r="CE77" s="2"/>
      <c r="CF77" s="2">
        <v>0</v>
      </c>
      <c r="CG77" s="2">
        <v>0</v>
      </c>
      <c r="CH77" s="2"/>
      <c r="CI77" s="2"/>
      <c r="CJ77" s="2"/>
      <c r="CK77" s="2"/>
      <c r="CL77" s="2"/>
      <c r="CM77" s="2">
        <v>0</v>
      </c>
      <c r="CN77" s="2" t="s">
        <v>3</v>
      </c>
      <c r="CO77" s="2">
        <v>0</v>
      </c>
      <c r="CP77" s="2">
        <f t="shared" si="85"/>
        <v>-918</v>
      </c>
      <c r="CQ77" s="2">
        <f t="shared" si="86"/>
        <v>600</v>
      </c>
      <c r="CR77" s="2">
        <f t="shared" si="87"/>
        <v>0</v>
      </c>
      <c r="CS77" s="2">
        <f t="shared" si="88"/>
        <v>0</v>
      </c>
      <c r="CT77" s="2">
        <f t="shared" si="89"/>
        <v>0</v>
      </c>
      <c r="CU77" s="2">
        <f t="shared" si="90"/>
        <v>0</v>
      </c>
      <c r="CV77" s="2">
        <f t="shared" si="91"/>
        <v>0</v>
      </c>
      <c r="CW77" s="2">
        <f t="shared" si="92"/>
        <v>0</v>
      </c>
      <c r="CX77" s="2">
        <f t="shared" si="93"/>
        <v>0</v>
      </c>
      <c r="CY77" s="2">
        <f t="shared" si="94"/>
        <v>0</v>
      </c>
      <c r="CZ77" s="2">
        <f t="shared" si="95"/>
        <v>0</v>
      </c>
      <c r="DA77" s="2"/>
      <c r="DB77" s="2"/>
      <c r="DC77" s="2" t="s">
        <v>3</v>
      </c>
      <c r="DD77" s="2" t="s">
        <v>3</v>
      </c>
      <c r="DE77" s="2" t="s">
        <v>3</v>
      </c>
      <c r="DF77" s="2" t="s">
        <v>3</v>
      </c>
      <c r="DG77" s="2" t="s">
        <v>3</v>
      </c>
      <c r="DH77" s="2" t="s">
        <v>3</v>
      </c>
      <c r="DI77" s="2" t="s">
        <v>3</v>
      </c>
      <c r="DJ77" s="2" t="s">
        <v>3</v>
      </c>
      <c r="DK77" s="2" t="s">
        <v>3</v>
      </c>
      <c r="DL77" s="2" t="s">
        <v>3</v>
      </c>
      <c r="DM77" s="2" t="s">
        <v>3</v>
      </c>
      <c r="DN77" s="2">
        <v>0</v>
      </c>
      <c r="DO77" s="2">
        <v>0</v>
      </c>
      <c r="DP77" s="2">
        <v>1</v>
      </c>
      <c r="DQ77" s="2">
        <v>1</v>
      </c>
      <c r="DR77" s="2"/>
      <c r="DS77" s="2"/>
      <c r="DT77" s="2"/>
      <c r="DU77" s="2">
        <v>1007</v>
      </c>
      <c r="DV77" s="2" t="s">
        <v>68</v>
      </c>
      <c r="DW77" s="2" t="s">
        <v>68</v>
      </c>
      <c r="DX77" s="2">
        <v>1</v>
      </c>
      <c r="DY77" s="2"/>
      <c r="DZ77" s="2"/>
      <c r="EA77" s="2"/>
      <c r="EB77" s="2"/>
      <c r="EC77" s="2"/>
      <c r="ED77" s="2"/>
      <c r="EE77" s="2">
        <v>31230491</v>
      </c>
      <c r="EF77" s="2">
        <v>2</v>
      </c>
      <c r="EG77" s="2" t="s">
        <v>21</v>
      </c>
      <c r="EH77" s="2">
        <v>0</v>
      </c>
      <c r="EI77" s="2" t="s">
        <v>3</v>
      </c>
      <c r="EJ77" s="2">
        <v>1</v>
      </c>
      <c r="EK77" s="2">
        <v>6001</v>
      </c>
      <c r="EL77" s="2" t="s">
        <v>151</v>
      </c>
      <c r="EM77" s="2" t="s">
        <v>152</v>
      </c>
      <c r="EN77" s="2"/>
      <c r="EO77" s="2" t="s">
        <v>3</v>
      </c>
      <c r="EP77" s="2"/>
      <c r="EQ77" s="2">
        <v>33280</v>
      </c>
      <c r="ER77" s="2">
        <v>600</v>
      </c>
      <c r="ES77" s="2">
        <v>600</v>
      </c>
      <c r="ET77" s="2">
        <v>0</v>
      </c>
      <c r="EU77" s="2">
        <v>0</v>
      </c>
      <c r="EV77" s="2">
        <v>0</v>
      </c>
      <c r="EW77" s="2">
        <v>0</v>
      </c>
      <c r="EX77" s="2">
        <v>0</v>
      </c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>
        <v>0</v>
      </c>
      <c r="FR77" s="2">
        <f t="shared" si="96"/>
        <v>0</v>
      </c>
      <c r="FS77" s="2">
        <v>0</v>
      </c>
      <c r="FT77" s="2"/>
      <c r="FU77" s="2"/>
      <c r="FV77" s="2"/>
      <c r="FW77" s="2"/>
      <c r="FX77" s="2">
        <v>105</v>
      </c>
      <c r="FY77" s="2">
        <v>65</v>
      </c>
      <c r="FZ77" s="2"/>
      <c r="GA77" s="2" t="s">
        <v>89</v>
      </c>
      <c r="GB77" s="2"/>
      <c r="GC77" s="2"/>
      <c r="GD77" s="2">
        <v>0</v>
      </c>
      <c r="GE77" s="2"/>
      <c r="GF77" s="2">
        <v>467746912</v>
      </c>
      <c r="GG77" s="2">
        <v>2</v>
      </c>
      <c r="GH77" s="2">
        <v>1</v>
      </c>
      <c r="GI77" s="2">
        <v>-2</v>
      </c>
      <c r="GJ77" s="2">
        <v>0</v>
      </c>
      <c r="GK77" s="2">
        <f>ROUND(R77*(R12)/100,2)</f>
        <v>0</v>
      </c>
      <c r="GL77" s="2">
        <f t="shared" si="97"/>
        <v>0</v>
      </c>
      <c r="GM77" s="2">
        <f t="shared" si="98"/>
        <v>-918</v>
      </c>
      <c r="GN77" s="2">
        <f t="shared" si="99"/>
        <v>-918</v>
      </c>
      <c r="GO77" s="2">
        <f t="shared" si="100"/>
        <v>0</v>
      </c>
      <c r="GP77" s="2">
        <f t="shared" si="101"/>
        <v>0</v>
      </c>
      <c r="GQ77" s="2"/>
      <c r="GR77" s="2">
        <v>0</v>
      </c>
      <c r="GS77" s="2">
        <v>4</v>
      </c>
      <c r="GT77" s="2">
        <v>0</v>
      </c>
      <c r="GU77" s="2" t="s">
        <v>3</v>
      </c>
      <c r="GV77" s="2">
        <f t="shared" si="102"/>
        <v>0</v>
      </c>
      <c r="GW77" s="2">
        <v>1</v>
      </c>
      <c r="GX77" s="2">
        <f t="shared" si="103"/>
        <v>0</v>
      </c>
      <c r="GY77" s="2"/>
      <c r="GZ77" s="2"/>
      <c r="HA77" s="2">
        <v>0</v>
      </c>
      <c r="HB77" s="2">
        <v>0</v>
      </c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  <c r="HY77" s="2"/>
      <c r="HZ77" s="2"/>
      <c r="IA77" s="2"/>
      <c r="IB77" s="2"/>
      <c r="IC77" s="2"/>
      <c r="ID77" s="2"/>
      <c r="IE77" s="2"/>
      <c r="IF77" s="2"/>
      <c r="IG77" s="2"/>
      <c r="IH77" s="2"/>
      <c r="II77" s="2"/>
      <c r="IJ77" s="2"/>
      <c r="IK77" s="2">
        <v>0</v>
      </c>
      <c r="IL77" s="2"/>
      <c r="IM77" s="2"/>
      <c r="IN77" s="2"/>
      <c r="IO77" s="2"/>
      <c r="IP77" s="2"/>
      <c r="IQ77" s="2"/>
      <c r="IR77" s="2"/>
      <c r="IS77" s="2"/>
      <c r="IT77" s="2"/>
      <c r="IU77" s="2"/>
    </row>
    <row r="78" spans="1:255" x14ac:dyDescent="0.2">
      <c r="A78">
        <v>18</v>
      </c>
      <c r="B78">
        <v>1</v>
      </c>
      <c r="C78">
        <v>176</v>
      </c>
      <c r="E78" t="s">
        <v>153</v>
      </c>
      <c r="F78" t="s">
        <v>154</v>
      </c>
      <c r="G78" t="s">
        <v>155</v>
      </c>
      <c r="H78" t="s">
        <v>68</v>
      </c>
      <c r="I78">
        <f>I76*J78</f>
        <v>-1.53</v>
      </c>
      <c r="J78">
        <v>-10.200000000000001</v>
      </c>
      <c r="O78">
        <f t="shared" si="65"/>
        <v>-4975.5600000000004</v>
      </c>
      <c r="P78">
        <f t="shared" si="66"/>
        <v>-4975.5600000000004</v>
      </c>
      <c r="Q78">
        <f t="shared" si="67"/>
        <v>0</v>
      </c>
      <c r="R78">
        <f t="shared" si="68"/>
        <v>0</v>
      </c>
      <c r="S78">
        <f t="shared" si="69"/>
        <v>0</v>
      </c>
      <c r="T78">
        <f t="shared" si="70"/>
        <v>0</v>
      </c>
      <c r="U78">
        <f t="shared" si="71"/>
        <v>0</v>
      </c>
      <c r="V78">
        <f t="shared" si="72"/>
        <v>0</v>
      </c>
      <c r="W78">
        <f t="shared" si="73"/>
        <v>0</v>
      </c>
      <c r="X78">
        <f t="shared" si="74"/>
        <v>0</v>
      </c>
      <c r="Y78">
        <f t="shared" si="75"/>
        <v>0</v>
      </c>
      <c r="AA78">
        <v>31230745</v>
      </c>
      <c r="AB78">
        <f t="shared" si="76"/>
        <v>600</v>
      </c>
      <c r="AC78">
        <f t="shared" si="77"/>
        <v>600</v>
      </c>
      <c r="AD78">
        <f t="shared" si="78"/>
        <v>0</v>
      </c>
      <c r="AE78">
        <f t="shared" si="79"/>
        <v>0</v>
      </c>
      <c r="AF78">
        <f t="shared" si="80"/>
        <v>0</v>
      </c>
      <c r="AG78">
        <f t="shared" si="81"/>
        <v>0</v>
      </c>
      <c r="AH78">
        <f t="shared" si="82"/>
        <v>0</v>
      </c>
      <c r="AI78">
        <f t="shared" si="83"/>
        <v>0</v>
      </c>
      <c r="AJ78">
        <f t="shared" si="84"/>
        <v>0</v>
      </c>
      <c r="AK78">
        <v>600</v>
      </c>
      <c r="AL78">
        <v>600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89</v>
      </c>
      <c r="AU78">
        <v>52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5.42</v>
      </c>
      <c r="BD78" t="s">
        <v>3</v>
      </c>
      <c r="BE78" t="s">
        <v>3</v>
      </c>
      <c r="BF78" t="s">
        <v>3</v>
      </c>
      <c r="BG78" t="s">
        <v>3</v>
      </c>
      <c r="BH78">
        <v>3</v>
      </c>
      <c r="BI78">
        <v>1</v>
      </c>
      <c r="BJ78" t="s">
        <v>156</v>
      </c>
      <c r="BM78">
        <v>6001</v>
      </c>
      <c r="BN78">
        <v>0</v>
      </c>
      <c r="BO78" t="s">
        <v>154</v>
      </c>
      <c r="BP78">
        <v>1</v>
      </c>
      <c r="BQ78">
        <v>2</v>
      </c>
      <c r="BR78">
        <v>1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105</v>
      </c>
      <c r="CA78">
        <v>65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85"/>
        <v>-4975.5600000000004</v>
      </c>
      <c r="CQ78">
        <f t="shared" si="86"/>
        <v>3252</v>
      </c>
      <c r="CR78">
        <f t="shared" si="87"/>
        <v>0</v>
      </c>
      <c r="CS78">
        <f t="shared" si="88"/>
        <v>0</v>
      </c>
      <c r="CT78">
        <f t="shared" si="89"/>
        <v>0</v>
      </c>
      <c r="CU78">
        <f t="shared" si="90"/>
        <v>0</v>
      </c>
      <c r="CV78">
        <f t="shared" si="91"/>
        <v>0</v>
      </c>
      <c r="CW78">
        <f t="shared" si="92"/>
        <v>0</v>
      </c>
      <c r="CX78">
        <f t="shared" si="93"/>
        <v>0</v>
      </c>
      <c r="CY78">
        <f t="shared" si="94"/>
        <v>0</v>
      </c>
      <c r="CZ78">
        <f t="shared" si="95"/>
        <v>0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0</v>
      </c>
      <c r="DO78">
        <v>0</v>
      </c>
      <c r="DP78">
        <v>1</v>
      </c>
      <c r="DQ78">
        <v>1</v>
      </c>
      <c r="DU78">
        <v>1007</v>
      </c>
      <c r="DV78" t="s">
        <v>68</v>
      </c>
      <c r="DW78" t="s">
        <v>68</v>
      </c>
      <c r="DX78">
        <v>1</v>
      </c>
      <c r="EE78">
        <v>31230491</v>
      </c>
      <c r="EF78">
        <v>2</v>
      </c>
      <c r="EG78" t="s">
        <v>21</v>
      </c>
      <c r="EH78">
        <v>0</v>
      </c>
      <c r="EI78" t="s">
        <v>3</v>
      </c>
      <c r="EJ78">
        <v>1</v>
      </c>
      <c r="EK78">
        <v>6001</v>
      </c>
      <c r="EL78" t="s">
        <v>151</v>
      </c>
      <c r="EM78" t="s">
        <v>152</v>
      </c>
      <c r="EO78" t="s">
        <v>3</v>
      </c>
      <c r="EQ78">
        <v>33280</v>
      </c>
      <c r="ER78">
        <v>600</v>
      </c>
      <c r="ES78">
        <v>600</v>
      </c>
      <c r="ET78">
        <v>0</v>
      </c>
      <c r="EU78">
        <v>0</v>
      </c>
      <c r="EV78">
        <v>0</v>
      </c>
      <c r="EW78">
        <v>0</v>
      </c>
      <c r="EX78">
        <v>0</v>
      </c>
      <c r="FQ78">
        <v>0</v>
      </c>
      <c r="FR78">
        <f t="shared" si="96"/>
        <v>0</v>
      </c>
      <c r="FS78">
        <v>0</v>
      </c>
      <c r="FV78" t="s">
        <v>24</v>
      </c>
      <c r="FW78" t="s">
        <v>25</v>
      </c>
      <c r="FX78">
        <v>105</v>
      </c>
      <c r="FY78">
        <v>65</v>
      </c>
      <c r="GA78" t="s">
        <v>89</v>
      </c>
      <c r="GD78">
        <v>0</v>
      </c>
      <c r="GF78">
        <v>467746912</v>
      </c>
      <c r="GG78">
        <v>2</v>
      </c>
      <c r="GH78">
        <v>1</v>
      </c>
      <c r="GI78">
        <v>2</v>
      </c>
      <c r="GJ78">
        <v>0</v>
      </c>
      <c r="GK78">
        <f>ROUND(R78*(S12)/100,2)</f>
        <v>0</v>
      </c>
      <c r="GL78">
        <f t="shared" si="97"/>
        <v>0</v>
      </c>
      <c r="GM78">
        <f t="shared" si="98"/>
        <v>-4975.5600000000004</v>
      </c>
      <c r="GN78">
        <f t="shared" si="99"/>
        <v>-4975.5600000000004</v>
      </c>
      <c r="GO78">
        <f t="shared" si="100"/>
        <v>0</v>
      </c>
      <c r="GP78">
        <f t="shared" si="101"/>
        <v>0</v>
      </c>
      <c r="GR78">
        <v>0</v>
      </c>
      <c r="GS78">
        <v>4</v>
      </c>
      <c r="GT78">
        <v>0</v>
      </c>
      <c r="GU78" t="s">
        <v>3</v>
      </c>
      <c r="GV78">
        <f t="shared" si="102"/>
        <v>0</v>
      </c>
      <c r="GW78">
        <v>1</v>
      </c>
      <c r="GX78">
        <f t="shared" si="103"/>
        <v>0</v>
      </c>
      <c r="HA78">
        <v>0</v>
      </c>
      <c r="HB78">
        <v>0</v>
      </c>
      <c r="IK78">
        <v>0</v>
      </c>
    </row>
    <row r="79" spans="1:255" x14ac:dyDescent="0.2">
      <c r="A79" s="2">
        <v>18</v>
      </c>
      <c r="B79" s="2">
        <v>1</v>
      </c>
      <c r="C79" s="2">
        <v>166</v>
      </c>
      <c r="D79" s="2"/>
      <c r="E79" s="2" t="s">
        <v>157</v>
      </c>
      <c r="F79" s="2" t="s">
        <v>158</v>
      </c>
      <c r="G79" s="2" t="s">
        <v>159</v>
      </c>
      <c r="H79" s="2" t="s">
        <v>68</v>
      </c>
      <c r="I79" s="2">
        <f>I75*J79</f>
        <v>1.53</v>
      </c>
      <c r="J79" s="2">
        <v>10.200000000000001</v>
      </c>
      <c r="K79" s="2"/>
      <c r="L79" s="2"/>
      <c r="M79" s="2"/>
      <c r="N79" s="2"/>
      <c r="O79" s="2">
        <f t="shared" si="65"/>
        <v>1110.31</v>
      </c>
      <c r="P79" s="2">
        <f t="shared" si="66"/>
        <v>1110.31</v>
      </c>
      <c r="Q79" s="2">
        <f t="shared" si="67"/>
        <v>0</v>
      </c>
      <c r="R79" s="2">
        <f t="shared" si="68"/>
        <v>0</v>
      </c>
      <c r="S79" s="2">
        <f t="shared" si="69"/>
        <v>0</v>
      </c>
      <c r="T79" s="2">
        <f t="shared" si="70"/>
        <v>0</v>
      </c>
      <c r="U79" s="2">
        <f t="shared" si="71"/>
        <v>0</v>
      </c>
      <c r="V79" s="2">
        <f t="shared" si="72"/>
        <v>0</v>
      </c>
      <c r="W79" s="2">
        <f t="shared" si="73"/>
        <v>88.13</v>
      </c>
      <c r="X79" s="2">
        <f t="shared" si="74"/>
        <v>0</v>
      </c>
      <c r="Y79" s="2">
        <f t="shared" si="75"/>
        <v>0</v>
      </c>
      <c r="Z79" s="2"/>
      <c r="AA79" s="2">
        <v>31230744</v>
      </c>
      <c r="AB79" s="2">
        <f t="shared" si="76"/>
        <v>725.69</v>
      </c>
      <c r="AC79" s="2">
        <f t="shared" si="77"/>
        <v>725.69</v>
      </c>
      <c r="AD79" s="2">
        <f t="shared" si="78"/>
        <v>0</v>
      </c>
      <c r="AE79" s="2">
        <f t="shared" si="79"/>
        <v>0</v>
      </c>
      <c r="AF79" s="2">
        <f t="shared" si="80"/>
        <v>0</v>
      </c>
      <c r="AG79" s="2">
        <f t="shared" si="81"/>
        <v>0</v>
      </c>
      <c r="AH79" s="2">
        <f t="shared" si="82"/>
        <v>0</v>
      </c>
      <c r="AI79" s="2">
        <f t="shared" si="83"/>
        <v>0</v>
      </c>
      <c r="AJ79" s="2">
        <f t="shared" si="84"/>
        <v>57.6</v>
      </c>
      <c r="AK79" s="2">
        <v>725.69</v>
      </c>
      <c r="AL79" s="2">
        <v>725.69</v>
      </c>
      <c r="AM79" s="2">
        <v>0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57.6</v>
      </c>
      <c r="AT79" s="2">
        <v>105</v>
      </c>
      <c r="AU79" s="2">
        <v>65</v>
      </c>
      <c r="AV79" s="2">
        <v>1</v>
      </c>
      <c r="AW79" s="2">
        <v>1</v>
      </c>
      <c r="AX79" s="2"/>
      <c r="AY79" s="2"/>
      <c r="AZ79" s="2">
        <v>1</v>
      </c>
      <c r="BA79" s="2">
        <v>1</v>
      </c>
      <c r="BB79" s="2">
        <v>1</v>
      </c>
      <c r="BC79" s="2">
        <v>1</v>
      </c>
      <c r="BD79" s="2" t="s">
        <v>3</v>
      </c>
      <c r="BE79" s="2" t="s">
        <v>3</v>
      </c>
      <c r="BF79" s="2" t="s">
        <v>3</v>
      </c>
      <c r="BG79" s="2" t="s">
        <v>3</v>
      </c>
      <c r="BH79" s="2">
        <v>3</v>
      </c>
      <c r="BI79" s="2">
        <v>1</v>
      </c>
      <c r="BJ79" s="2" t="s">
        <v>160</v>
      </c>
      <c r="BK79" s="2"/>
      <c r="BL79" s="2"/>
      <c r="BM79" s="2">
        <v>6001</v>
      </c>
      <c r="BN79" s="2">
        <v>0</v>
      </c>
      <c r="BO79" s="2" t="s">
        <v>3</v>
      </c>
      <c r="BP79" s="2">
        <v>0</v>
      </c>
      <c r="BQ79" s="2">
        <v>2</v>
      </c>
      <c r="BR79" s="2">
        <v>0</v>
      </c>
      <c r="BS79" s="2">
        <v>1</v>
      </c>
      <c r="BT79" s="2">
        <v>1</v>
      </c>
      <c r="BU79" s="2">
        <v>1</v>
      </c>
      <c r="BV79" s="2">
        <v>1</v>
      </c>
      <c r="BW79" s="2">
        <v>1</v>
      </c>
      <c r="BX79" s="2">
        <v>1</v>
      </c>
      <c r="BY79" s="2" t="s">
        <v>3</v>
      </c>
      <c r="BZ79" s="2">
        <v>105</v>
      </c>
      <c r="CA79" s="2">
        <v>65</v>
      </c>
      <c r="CB79" s="2"/>
      <c r="CC79" s="2"/>
      <c r="CD79" s="2"/>
      <c r="CE79" s="2"/>
      <c r="CF79" s="2">
        <v>0</v>
      </c>
      <c r="CG79" s="2">
        <v>0</v>
      </c>
      <c r="CH79" s="2"/>
      <c r="CI79" s="2"/>
      <c r="CJ79" s="2"/>
      <c r="CK79" s="2"/>
      <c r="CL79" s="2"/>
      <c r="CM79" s="2">
        <v>0</v>
      </c>
      <c r="CN79" s="2" t="s">
        <v>3</v>
      </c>
      <c r="CO79" s="2">
        <v>0</v>
      </c>
      <c r="CP79" s="2">
        <f t="shared" si="85"/>
        <v>1110.31</v>
      </c>
      <c r="CQ79" s="2">
        <f t="shared" si="86"/>
        <v>725.69</v>
      </c>
      <c r="CR79" s="2">
        <f t="shared" si="87"/>
        <v>0</v>
      </c>
      <c r="CS79" s="2">
        <f t="shared" si="88"/>
        <v>0</v>
      </c>
      <c r="CT79" s="2">
        <f t="shared" si="89"/>
        <v>0</v>
      </c>
      <c r="CU79" s="2">
        <f t="shared" si="90"/>
        <v>0</v>
      </c>
      <c r="CV79" s="2">
        <f t="shared" si="91"/>
        <v>0</v>
      </c>
      <c r="CW79" s="2">
        <f t="shared" si="92"/>
        <v>0</v>
      </c>
      <c r="CX79" s="2">
        <f t="shared" si="93"/>
        <v>57.6</v>
      </c>
      <c r="CY79" s="2">
        <f t="shared" si="94"/>
        <v>0</v>
      </c>
      <c r="CZ79" s="2">
        <f t="shared" si="95"/>
        <v>0</v>
      </c>
      <c r="DA79" s="2"/>
      <c r="DB79" s="2"/>
      <c r="DC79" s="2" t="s">
        <v>3</v>
      </c>
      <c r="DD79" s="2" t="s">
        <v>3</v>
      </c>
      <c r="DE79" s="2" t="s">
        <v>3</v>
      </c>
      <c r="DF79" s="2" t="s">
        <v>3</v>
      </c>
      <c r="DG79" s="2" t="s">
        <v>3</v>
      </c>
      <c r="DH79" s="2" t="s">
        <v>3</v>
      </c>
      <c r="DI79" s="2" t="s">
        <v>3</v>
      </c>
      <c r="DJ79" s="2" t="s">
        <v>3</v>
      </c>
      <c r="DK79" s="2" t="s">
        <v>3</v>
      </c>
      <c r="DL79" s="2" t="s">
        <v>3</v>
      </c>
      <c r="DM79" s="2" t="s">
        <v>3</v>
      </c>
      <c r="DN79" s="2">
        <v>0</v>
      </c>
      <c r="DO79" s="2">
        <v>0</v>
      </c>
      <c r="DP79" s="2">
        <v>1</v>
      </c>
      <c r="DQ79" s="2">
        <v>1</v>
      </c>
      <c r="DR79" s="2"/>
      <c r="DS79" s="2"/>
      <c r="DT79" s="2"/>
      <c r="DU79" s="2">
        <v>1007</v>
      </c>
      <c r="DV79" s="2" t="s">
        <v>68</v>
      </c>
      <c r="DW79" s="2" t="s">
        <v>68</v>
      </c>
      <c r="DX79" s="2">
        <v>1</v>
      </c>
      <c r="DY79" s="2"/>
      <c r="DZ79" s="2"/>
      <c r="EA79" s="2"/>
      <c r="EB79" s="2"/>
      <c r="EC79" s="2"/>
      <c r="ED79" s="2"/>
      <c r="EE79" s="2">
        <v>31230491</v>
      </c>
      <c r="EF79" s="2">
        <v>2</v>
      </c>
      <c r="EG79" s="2" t="s">
        <v>21</v>
      </c>
      <c r="EH79" s="2">
        <v>0</v>
      </c>
      <c r="EI79" s="2" t="s">
        <v>3</v>
      </c>
      <c r="EJ79" s="2">
        <v>1</v>
      </c>
      <c r="EK79" s="2">
        <v>6001</v>
      </c>
      <c r="EL79" s="2" t="s">
        <v>151</v>
      </c>
      <c r="EM79" s="2" t="s">
        <v>152</v>
      </c>
      <c r="EN79" s="2"/>
      <c r="EO79" s="2" t="s">
        <v>3</v>
      </c>
      <c r="EP79" s="2"/>
      <c r="EQ79" s="2">
        <v>0</v>
      </c>
      <c r="ER79" s="2">
        <v>725.69</v>
      </c>
      <c r="ES79" s="2">
        <v>725.69</v>
      </c>
      <c r="ET79" s="2">
        <v>0</v>
      </c>
      <c r="EU79" s="2">
        <v>0</v>
      </c>
      <c r="EV79" s="2">
        <v>0</v>
      </c>
      <c r="EW79" s="2">
        <v>0</v>
      </c>
      <c r="EX79" s="2">
        <v>0</v>
      </c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>
        <v>0</v>
      </c>
      <c r="FR79" s="2">
        <f t="shared" si="96"/>
        <v>0</v>
      </c>
      <c r="FS79" s="2">
        <v>0</v>
      </c>
      <c r="FT79" s="2"/>
      <c r="FU79" s="2"/>
      <c r="FV79" s="2"/>
      <c r="FW79" s="2"/>
      <c r="FX79" s="2">
        <v>105</v>
      </c>
      <c r="FY79" s="2">
        <v>65</v>
      </c>
      <c r="FZ79" s="2"/>
      <c r="GA79" s="2" t="s">
        <v>3</v>
      </c>
      <c r="GB79" s="2"/>
      <c r="GC79" s="2"/>
      <c r="GD79" s="2">
        <v>0</v>
      </c>
      <c r="GE79" s="2"/>
      <c r="GF79" s="2">
        <v>1618724873</v>
      </c>
      <c r="GG79" s="2">
        <v>2</v>
      </c>
      <c r="GH79" s="2">
        <v>1</v>
      </c>
      <c r="GI79" s="2">
        <v>-2</v>
      </c>
      <c r="GJ79" s="2">
        <v>0</v>
      </c>
      <c r="GK79" s="2">
        <f>ROUND(R79*(R12)/100,2)</f>
        <v>0</v>
      </c>
      <c r="GL79" s="2">
        <f t="shared" si="97"/>
        <v>0</v>
      </c>
      <c r="GM79" s="2">
        <f t="shared" si="98"/>
        <v>1110.31</v>
      </c>
      <c r="GN79" s="2">
        <f t="shared" si="99"/>
        <v>1110.31</v>
      </c>
      <c r="GO79" s="2">
        <f t="shared" si="100"/>
        <v>0</v>
      </c>
      <c r="GP79" s="2">
        <f t="shared" si="101"/>
        <v>0</v>
      </c>
      <c r="GQ79" s="2"/>
      <c r="GR79" s="2">
        <v>0</v>
      </c>
      <c r="GS79" s="2">
        <v>3</v>
      </c>
      <c r="GT79" s="2">
        <v>0</v>
      </c>
      <c r="GU79" s="2" t="s">
        <v>3</v>
      </c>
      <c r="GV79" s="2">
        <f t="shared" si="102"/>
        <v>0</v>
      </c>
      <c r="GW79" s="2">
        <v>1</v>
      </c>
      <c r="GX79" s="2">
        <f t="shared" si="103"/>
        <v>0</v>
      </c>
      <c r="GY79" s="2"/>
      <c r="GZ79" s="2"/>
      <c r="HA79" s="2">
        <v>0</v>
      </c>
      <c r="HB79" s="2">
        <v>0</v>
      </c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>
        <v>0</v>
      </c>
      <c r="IL79" s="2"/>
      <c r="IM79" s="2"/>
      <c r="IN79" s="2"/>
      <c r="IO79" s="2"/>
      <c r="IP79" s="2"/>
      <c r="IQ79" s="2"/>
      <c r="IR79" s="2"/>
      <c r="IS79" s="2"/>
      <c r="IT79" s="2"/>
      <c r="IU79" s="2"/>
    </row>
    <row r="80" spans="1:255" x14ac:dyDescent="0.2">
      <c r="A80">
        <v>18</v>
      </c>
      <c r="B80">
        <v>1</v>
      </c>
      <c r="C80">
        <v>175</v>
      </c>
      <c r="E80" t="s">
        <v>157</v>
      </c>
      <c r="F80" t="s">
        <v>158</v>
      </c>
      <c r="G80" t="s">
        <v>159</v>
      </c>
      <c r="H80" t="s">
        <v>68</v>
      </c>
      <c r="I80">
        <f>I76*J80</f>
        <v>1.53</v>
      </c>
      <c r="J80">
        <v>10.200000000000001</v>
      </c>
      <c r="O80">
        <f t="shared" si="65"/>
        <v>6040.06</v>
      </c>
      <c r="P80">
        <f t="shared" si="66"/>
        <v>6040.06</v>
      </c>
      <c r="Q80">
        <f t="shared" si="67"/>
        <v>0</v>
      </c>
      <c r="R80">
        <f t="shared" si="68"/>
        <v>0</v>
      </c>
      <c r="S80">
        <f t="shared" si="69"/>
        <v>0</v>
      </c>
      <c r="T80">
        <f t="shared" si="70"/>
        <v>0</v>
      </c>
      <c r="U80">
        <f t="shared" si="71"/>
        <v>0</v>
      </c>
      <c r="V80">
        <f t="shared" si="72"/>
        <v>0</v>
      </c>
      <c r="W80">
        <f t="shared" si="73"/>
        <v>88.13</v>
      </c>
      <c r="X80">
        <f t="shared" si="74"/>
        <v>0</v>
      </c>
      <c r="Y80">
        <f t="shared" si="75"/>
        <v>0</v>
      </c>
      <c r="AA80">
        <v>31230745</v>
      </c>
      <c r="AB80">
        <f t="shared" si="76"/>
        <v>725.69</v>
      </c>
      <c r="AC80">
        <f t="shared" si="77"/>
        <v>725.69</v>
      </c>
      <c r="AD80">
        <f t="shared" si="78"/>
        <v>0</v>
      </c>
      <c r="AE80">
        <f t="shared" si="79"/>
        <v>0</v>
      </c>
      <c r="AF80">
        <f t="shared" si="80"/>
        <v>0</v>
      </c>
      <c r="AG80">
        <f t="shared" si="81"/>
        <v>0</v>
      </c>
      <c r="AH80">
        <f t="shared" si="82"/>
        <v>0</v>
      </c>
      <c r="AI80">
        <f t="shared" si="83"/>
        <v>0</v>
      </c>
      <c r="AJ80">
        <f t="shared" si="84"/>
        <v>57.6</v>
      </c>
      <c r="AK80">
        <v>725.69</v>
      </c>
      <c r="AL80">
        <v>725.69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57.6</v>
      </c>
      <c r="AT80">
        <v>89</v>
      </c>
      <c r="AU80">
        <v>52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5.44</v>
      </c>
      <c r="BD80" t="s">
        <v>3</v>
      </c>
      <c r="BE80" t="s">
        <v>3</v>
      </c>
      <c r="BF80" t="s">
        <v>3</v>
      </c>
      <c r="BG80" t="s">
        <v>3</v>
      </c>
      <c r="BH80">
        <v>3</v>
      </c>
      <c r="BI80">
        <v>1</v>
      </c>
      <c r="BJ80" t="s">
        <v>160</v>
      </c>
      <c r="BM80">
        <v>6001</v>
      </c>
      <c r="BN80">
        <v>0</v>
      </c>
      <c r="BO80" t="s">
        <v>158</v>
      </c>
      <c r="BP80">
        <v>1</v>
      </c>
      <c r="BQ80">
        <v>2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105</v>
      </c>
      <c r="CA80">
        <v>65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 t="shared" si="85"/>
        <v>6040.06</v>
      </c>
      <c r="CQ80">
        <f t="shared" si="86"/>
        <v>3947.7536000000005</v>
      </c>
      <c r="CR80">
        <f t="shared" si="87"/>
        <v>0</v>
      </c>
      <c r="CS80">
        <f t="shared" si="88"/>
        <v>0</v>
      </c>
      <c r="CT80">
        <f t="shared" si="89"/>
        <v>0</v>
      </c>
      <c r="CU80">
        <f t="shared" si="90"/>
        <v>0</v>
      </c>
      <c r="CV80">
        <f t="shared" si="91"/>
        <v>0</v>
      </c>
      <c r="CW80">
        <f t="shared" si="92"/>
        <v>0</v>
      </c>
      <c r="CX80">
        <f t="shared" si="93"/>
        <v>57.6</v>
      </c>
      <c r="CY80">
        <f t="shared" si="94"/>
        <v>0</v>
      </c>
      <c r="CZ80">
        <f t="shared" si="95"/>
        <v>0</v>
      </c>
      <c r="DC80" t="s">
        <v>3</v>
      </c>
      <c r="DD80" t="s">
        <v>3</v>
      </c>
      <c r="DE80" t="s">
        <v>3</v>
      </c>
      <c r="DF80" t="s">
        <v>3</v>
      </c>
      <c r="DG80" t="s">
        <v>3</v>
      </c>
      <c r="DH80" t="s">
        <v>3</v>
      </c>
      <c r="DI80" t="s">
        <v>3</v>
      </c>
      <c r="DJ80" t="s">
        <v>3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1007</v>
      </c>
      <c r="DV80" t="s">
        <v>68</v>
      </c>
      <c r="DW80" t="s">
        <v>68</v>
      </c>
      <c r="DX80">
        <v>1</v>
      </c>
      <c r="EE80">
        <v>31230491</v>
      </c>
      <c r="EF80">
        <v>2</v>
      </c>
      <c r="EG80" t="s">
        <v>21</v>
      </c>
      <c r="EH80">
        <v>0</v>
      </c>
      <c r="EI80" t="s">
        <v>3</v>
      </c>
      <c r="EJ80">
        <v>1</v>
      </c>
      <c r="EK80">
        <v>6001</v>
      </c>
      <c r="EL80" t="s">
        <v>151</v>
      </c>
      <c r="EM80" t="s">
        <v>152</v>
      </c>
      <c r="EO80" t="s">
        <v>3</v>
      </c>
      <c r="EQ80">
        <v>0</v>
      </c>
      <c r="ER80">
        <v>725.69</v>
      </c>
      <c r="ES80">
        <v>725.69</v>
      </c>
      <c r="ET80">
        <v>0</v>
      </c>
      <c r="EU80">
        <v>0</v>
      </c>
      <c r="EV80">
        <v>0</v>
      </c>
      <c r="EW80">
        <v>0</v>
      </c>
      <c r="EX80">
        <v>0</v>
      </c>
      <c r="FQ80">
        <v>0</v>
      </c>
      <c r="FR80">
        <f t="shared" si="96"/>
        <v>0</v>
      </c>
      <c r="FS80">
        <v>0</v>
      </c>
      <c r="FV80" t="s">
        <v>24</v>
      </c>
      <c r="FW80" t="s">
        <v>25</v>
      </c>
      <c r="FX80">
        <v>105</v>
      </c>
      <c r="FY80">
        <v>65</v>
      </c>
      <c r="GA80" t="s">
        <v>3</v>
      </c>
      <c r="GD80">
        <v>0</v>
      </c>
      <c r="GF80">
        <v>1618724873</v>
      </c>
      <c r="GG80">
        <v>2</v>
      </c>
      <c r="GH80">
        <v>1</v>
      </c>
      <c r="GI80">
        <v>2</v>
      </c>
      <c r="GJ80">
        <v>0</v>
      </c>
      <c r="GK80">
        <f>ROUND(R80*(S12)/100,2)</f>
        <v>0</v>
      </c>
      <c r="GL80">
        <f t="shared" si="97"/>
        <v>0</v>
      </c>
      <c r="GM80">
        <f t="shared" si="98"/>
        <v>6040.06</v>
      </c>
      <c r="GN80">
        <f t="shared" si="99"/>
        <v>6040.06</v>
      </c>
      <c r="GO80">
        <f t="shared" si="100"/>
        <v>0</v>
      </c>
      <c r="GP80">
        <f t="shared" si="101"/>
        <v>0</v>
      </c>
      <c r="GR80">
        <v>0</v>
      </c>
      <c r="GS80">
        <v>0</v>
      </c>
      <c r="GT80">
        <v>0</v>
      </c>
      <c r="GU80" t="s">
        <v>3</v>
      </c>
      <c r="GV80">
        <f t="shared" si="102"/>
        <v>0</v>
      </c>
      <c r="GW80">
        <v>1</v>
      </c>
      <c r="GX80">
        <f t="shared" si="103"/>
        <v>0</v>
      </c>
      <c r="HA80">
        <v>0</v>
      </c>
      <c r="HB80">
        <v>0</v>
      </c>
      <c r="IK80">
        <v>0</v>
      </c>
    </row>
    <row r="81" spans="1:255" x14ac:dyDescent="0.2">
      <c r="A81" s="2">
        <v>17</v>
      </c>
      <c r="B81" s="2">
        <v>1</v>
      </c>
      <c r="C81" s="2">
        <f>ROW(SmtRes!A185)</f>
        <v>185</v>
      </c>
      <c r="D81" s="2">
        <f>ROW(EtalonRes!A180)</f>
        <v>180</v>
      </c>
      <c r="E81" s="2" t="s">
        <v>161</v>
      </c>
      <c r="F81" s="2" t="s">
        <v>162</v>
      </c>
      <c r="G81" s="2" t="s">
        <v>163</v>
      </c>
      <c r="H81" s="2" t="s">
        <v>149</v>
      </c>
      <c r="I81" s="2">
        <f>ROUND((15)/100,9)</f>
        <v>0.15</v>
      </c>
      <c r="J81" s="2">
        <v>0</v>
      </c>
      <c r="K81" s="2"/>
      <c r="L81" s="2"/>
      <c r="M81" s="2"/>
      <c r="N81" s="2"/>
      <c r="O81" s="2">
        <f t="shared" si="65"/>
        <v>486.12</v>
      </c>
      <c r="P81" s="2">
        <f t="shared" si="66"/>
        <v>466.5</v>
      </c>
      <c r="Q81" s="2">
        <f t="shared" si="67"/>
        <v>10.71</v>
      </c>
      <c r="R81" s="2">
        <f t="shared" si="68"/>
        <v>1.22</v>
      </c>
      <c r="S81" s="2">
        <f t="shared" si="69"/>
        <v>8.91</v>
      </c>
      <c r="T81" s="2">
        <f t="shared" si="70"/>
        <v>0</v>
      </c>
      <c r="U81" s="2">
        <f t="shared" si="71"/>
        <v>1.0724999999999998</v>
      </c>
      <c r="V81" s="2">
        <f t="shared" si="72"/>
        <v>0.09</v>
      </c>
      <c r="W81" s="2">
        <f t="shared" si="73"/>
        <v>0</v>
      </c>
      <c r="X81" s="2">
        <f t="shared" si="74"/>
        <v>10.64</v>
      </c>
      <c r="Y81" s="2">
        <f t="shared" si="75"/>
        <v>6.58</v>
      </c>
      <c r="Z81" s="2"/>
      <c r="AA81" s="2">
        <v>31230744</v>
      </c>
      <c r="AB81" s="2">
        <f t="shared" si="76"/>
        <v>3240.8</v>
      </c>
      <c r="AC81" s="2">
        <f>ROUND(((ES81*5)),6)</f>
        <v>3110</v>
      </c>
      <c r="AD81" s="2">
        <f>ROUND(((((ET81*5))-((EU81*5)))+AE81),6)</f>
        <v>71.400000000000006</v>
      </c>
      <c r="AE81" s="2">
        <f>ROUND(((EU81*5)),6)</f>
        <v>8.1</v>
      </c>
      <c r="AF81" s="2">
        <f>ROUND(((EV81*5)),6)</f>
        <v>59.4</v>
      </c>
      <c r="AG81" s="2">
        <f t="shared" si="81"/>
        <v>0</v>
      </c>
      <c r="AH81" s="2">
        <f>((EW81*5))</f>
        <v>7.1499999999999995</v>
      </c>
      <c r="AI81" s="2">
        <f>((EX81*5))</f>
        <v>0.6</v>
      </c>
      <c r="AJ81" s="2">
        <f t="shared" si="84"/>
        <v>0</v>
      </c>
      <c r="AK81" s="2">
        <v>648.16</v>
      </c>
      <c r="AL81" s="2">
        <v>622</v>
      </c>
      <c r="AM81" s="2">
        <v>14.28</v>
      </c>
      <c r="AN81" s="2">
        <v>1.62</v>
      </c>
      <c r="AO81" s="2">
        <v>11.88</v>
      </c>
      <c r="AP81" s="2">
        <v>0</v>
      </c>
      <c r="AQ81" s="2">
        <v>1.43</v>
      </c>
      <c r="AR81" s="2">
        <v>0.12</v>
      </c>
      <c r="AS81" s="2">
        <v>0</v>
      </c>
      <c r="AT81" s="2">
        <v>105</v>
      </c>
      <c r="AU81" s="2">
        <v>65</v>
      </c>
      <c r="AV81" s="2">
        <v>1</v>
      </c>
      <c r="AW81" s="2">
        <v>1</v>
      </c>
      <c r="AX81" s="2"/>
      <c r="AY81" s="2"/>
      <c r="AZ81" s="2">
        <v>1</v>
      </c>
      <c r="BA81" s="2">
        <v>1</v>
      </c>
      <c r="BB81" s="2">
        <v>1</v>
      </c>
      <c r="BC81" s="2">
        <v>1</v>
      </c>
      <c r="BD81" s="2" t="s">
        <v>3</v>
      </c>
      <c r="BE81" s="2" t="s">
        <v>3</v>
      </c>
      <c r="BF81" s="2" t="s">
        <v>3</v>
      </c>
      <c r="BG81" s="2" t="s">
        <v>3</v>
      </c>
      <c r="BH81" s="2">
        <v>0</v>
      </c>
      <c r="BI81" s="2">
        <v>1</v>
      </c>
      <c r="BJ81" s="2" t="s">
        <v>164</v>
      </c>
      <c r="BK81" s="2"/>
      <c r="BL81" s="2"/>
      <c r="BM81" s="2">
        <v>6001</v>
      </c>
      <c r="BN81" s="2">
        <v>0</v>
      </c>
      <c r="BO81" s="2" t="s">
        <v>3</v>
      </c>
      <c r="BP81" s="2">
        <v>0</v>
      </c>
      <c r="BQ81" s="2">
        <v>2</v>
      </c>
      <c r="BR81" s="2">
        <v>0</v>
      </c>
      <c r="BS81" s="2">
        <v>1</v>
      </c>
      <c r="BT81" s="2">
        <v>1</v>
      </c>
      <c r="BU81" s="2">
        <v>1</v>
      </c>
      <c r="BV81" s="2">
        <v>1</v>
      </c>
      <c r="BW81" s="2">
        <v>1</v>
      </c>
      <c r="BX81" s="2">
        <v>1</v>
      </c>
      <c r="BY81" s="2" t="s">
        <v>3</v>
      </c>
      <c r="BZ81" s="2">
        <v>105</v>
      </c>
      <c r="CA81" s="2">
        <v>65</v>
      </c>
      <c r="CB81" s="2"/>
      <c r="CC81" s="2"/>
      <c r="CD81" s="2"/>
      <c r="CE81" s="2"/>
      <c r="CF81" s="2">
        <v>0</v>
      </c>
      <c r="CG81" s="2">
        <v>0</v>
      </c>
      <c r="CH81" s="2"/>
      <c r="CI81" s="2"/>
      <c r="CJ81" s="2"/>
      <c r="CK81" s="2"/>
      <c r="CL81" s="2"/>
      <c r="CM81" s="2">
        <v>0</v>
      </c>
      <c r="CN81" s="2" t="s">
        <v>3</v>
      </c>
      <c r="CO81" s="2">
        <v>0</v>
      </c>
      <c r="CP81" s="2">
        <f t="shared" si="85"/>
        <v>486.12</v>
      </c>
      <c r="CQ81" s="2">
        <f t="shared" si="86"/>
        <v>3110</v>
      </c>
      <c r="CR81" s="2">
        <f t="shared" si="87"/>
        <v>71.400000000000006</v>
      </c>
      <c r="CS81" s="2">
        <f t="shared" si="88"/>
        <v>8.1</v>
      </c>
      <c r="CT81" s="2">
        <f t="shared" si="89"/>
        <v>59.4</v>
      </c>
      <c r="CU81" s="2">
        <f t="shared" si="90"/>
        <v>0</v>
      </c>
      <c r="CV81" s="2">
        <f t="shared" si="91"/>
        <v>7.1499999999999995</v>
      </c>
      <c r="CW81" s="2">
        <f t="shared" si="92"/>
        <v>0.6</v>
      </c>
      <c r="CX81" s="2">
        <f t="shared" si="93"/>
        <v>0</v>
      </c>
      <c r="CY81" s="2">
        <f t="shared" si="94"/>
        <v>10.636500000000002</v>
      </c>
      <c r="CZ81" s="2">
        <f t="shared" si="95"/>
        <v>6.5845000000000002</v>
      </c>
      <c r="DA81" s="2"/>
      <c r="DB81" s="2"/>
      <c r="DC81" s="2" t="s">
        <v>3</v>
      </c>
      <c r="DD81" s="2" t="s">
        <v>165</v>
      </c>
      <c r="DE81" s="2" t="s">
        <v>165</v>
      </c>
      <c r="DF81" s="2" t="s">
        <v>165</v>
      </c>
      <c r="DG81" s="2" t="s">
        <v>165</v>
      </c>
      <c r="DH81" s="2" t="s">
        <v>3</v>
      </c>
      <c r="DI81" s="2" t="s">
        <v>165</v>
      </c>
      <c r="DJ81" s="2" t="s">
        <v>165</v>
      </c>
      <c r="DK81" s="2" t="s">
        <v>3</v>
      </c>
      <c r="DL81" s="2" t="s">
        <v>3</v>
      </c>
      <c r="DM81" s="2" t="s">
        <v>3</v>
      </c>
      <c r="DN81" s="2">
        <v>0</v>
      </c>
      <c r="DO81" s="2">
        <v>0</v>
      </c>
      <c r="DP81" s="2">
        <v>1</v>
      </c>
      <c r="DQ81" s="2">
        <v>1</v>
      </c>
      <c r="DR81" s="2"/>
      <c r="DS81" s="2"/>
      <c r="DT81" s="2"/>
      <c r="DU81" s="2">
        <v>1013</v>
      </c>
      <c r="DV81" s="2" t="s">
        <v>149</v>
      </c>
      <c r="DW81" s="2" t="s">
        <v>149</v>
      </c>
      <c r="DX81" s="2">
        <v>1</v>
      </c>
      <c r="DY81" s="2"/>
      <c r="DZ81" s="2"/>
      <c r="EA81" s="2"/>
      <c r="EB81" s="2"/>
      <c r="EC81" s="2"/>
      <c r="ED81" s="2"/>
      <c r="EE81" s="2">
        <v>31230491</v>
      </c>
      <c r="EF81" s="2">
        <v>2</v>
      </c>
      <c r="EG81" s="2" t="s">
        <v>21</v>
      </c>
      <c r="EH81" s="2">
        <v>0</v>
      </c>
      <c r="EI81" s="2" t="s">
        <v>3</v>
      </c>
      <c r="EJ81" s="2">
        <v>1</v>
      </c>
      <c r="EK81" s="2">
        <v>6001</v>
      </c>
      <c r="EL81" s="2" t="s">
        <v>151</v>
      </c>
      <c r="EM81" s="2" t="s">
        <v>152</v>
      </c>
      <c r="EN81" s="2"/>
      <c r="EO81" s="2" t="s">
        <v>3</v>
      </c>
      <c r="EP81" s="2"/>
      <c r="EQ81" s="2">
        <v>0</v>
      </c>
      <c r="ER81" s="2">
        <v>648.16</v>
      </c>
      <c r="ES81" s="2">
        <v>622</v>
      </c>
      <c r="ET81" s="2">
        <v>14.28</v>
      </c>
      <c r="EU81" s="2">
        <v>1.62</v>
      </c>
      <c r="EV81" s="2">
        <v>11.88</v>
      </c>
      <c r="EW81" s="2">
        <v>1.43</v>
      </c>
      <c r="EX81" s="2">
        <v>0.12</v>
      </c>
      <c r="EY81" s="2">
        <v>0</v>
      </c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>
        <v>0</v>
      </c>
      <c r="FR81" s="2">
        <f t="shared" si="96"/>
        <v>0</v>
      </c>
      <c r="FS81" s="2">
        <v>0</v>
      </c>
      <c r="FT81" s="2"/>
      <c r="FU81" s="2"/>
      <c r="FV81" s="2"/>
      <c r="FW81" s="2"/>
      <c r="FX81" s="2">
        <v>105</v>
      </c>
      <c r="FY81" s="2">
        <v>65</v>
      </c>
      <c r="FZ81" s="2"/>
      <c r="GA81" s="2" t="s">
        <v>3</v>
      </c>
      <c r="GB81" s="2"/>
      <c r="GC81" s="2"/>
      <c r="GD81" s="2">
        <v>0</v>
      </c>
      <c r="GE81" s="2"/>
      <c r="GF81" s="2">
        <v>-1809807932</v>
      </c>
      <c r="GG81" s="2">
        <v>2</v>
      </c>
      <c r="GH81" s="2">
        <v>1</v>
      </c>
      <c r="GI81" s="2">
        <v>-2</v>
      </c>
      <c r="GJ81" s="2">
        <v>0</v>
      </c>
      <c r="GK81" s="2">
        <f>ROUND(R81*(R12)/100,2)</f>
        <v>0</v>
      </c>
      <c r="GL81" s="2">
        <f t="shared" si="97"/>
        <v>0</v>
      </c>
      <c r="GM81" s="2">
        <f t="shared" si="98"/>
        <v>503.34</v>
      </c>
      <c r="GN81" s="2">
        <f t="shared" si="99"/>
        <v>503.34</v>
      </c>
      <c r="GO81" s="2">
        <f t="shared" si="100"/>
        <v>0</v>
      </c>
      <c r="GP81" s="2">
        <f t="shared" si="101"/>
        <v>0</v>
      </c>
      <c r="GQ81" s="2"/>
      <c r="GR81" s="2">
        <v>0</v>
      </c>
      <c r="GS81" s="2">
        <v>3</v>
      </c>
      <c r="GT81" s="2">
        <v>0</v>
      </c>
      <c r="GU81" s="2" t="s">
        <v>3</v>
      </c>
      <c r="GV81" s="2">
        <f t="shared" si="102"/>
        <v>0</v>
      </c>
      <c r="GW81" s="2">
        <v>1</v>
      </c>
      <c r="GX81" s="2">
        <f t="shared" si="103"/>
        <v>0</v>
      </c>
      <c r="GY81" s="2"/>
      <c r="GZ81" s="2"/>
      <c r="HA81" s="2">
        <v>0</v>
      </c>
      <c r="HB81" s="2">
        <v>0</v>
      </c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  <c r="ID81" s="2"/>
      <c r="IE81" s="2"/>
      <c r="IF81" s="2"/>
      <c r="IG81" s="2"/>
      <c r="IH81" s="2"/>
      <c r="II81" s="2"/>
      <c r="IJ81" s="2"/>
      <c r="IK81" s="2">
        <v>0</v>
      </c>
      <c r="IL81" s="2"/>
      <c r="IM81" s="2"/>
      <c r="IN81" s="2"/>
      <c r="IO81" s="2"/>
      <c r="IP81" s="2"/>
      <c r="IQ81" s="2"/>
      <c r="IR81" s="2"/>
      <c r="IS81" s="2"/>
      <c r="IT81" s="2"/>
      <c r="IU81" s="2"/>
    </row>
    <row r="82" spans="1:255" x14ac:dyDescent="0.2">
      <c r="A82">
        <v>17</v>
      </c>
      <c r="B82">
        <v>1</v>
      </c>
      <c r="C82">
        <f>ROW(SmtRes!A194)</f>
        <v>194</v>
      </c>
      <c r="D82">
        <f>ROW(EtalonRes!A188)</f>
        <v>188</v>
      </c>
      <c r="E82" t="s">
        <v>161</v>
      </c>
      <c r="F82" t="s">
        <v>162</v>
      </c>
      <c r="G82" t="s">
        <v>163</v>
      </c>
      <c r="H82" t="s">
        <v>149</v>
      </c>
      <c r="I82">
        <f>ROUND((15)/100,9)</f>
        <v>0.15</v>
      </c>
      <c r="J82">
        <v>0</v>
      </c>
      <c r="O82">
        <f t="shared" si="65"/>
        <v>2817.7</v>
      </c>
      <c r="P82">
        <f t="shared" si="66"/>
        <v>2514.44</v>
      </c>
      <c r="Q82">
        <f t="shared" si="67"/>
        <v>83</v>
      </c>
      <c r="R82">
        <f t="shared" si="68"/>
        <v>30.03</v>
      </c>
      <c r="S82">
        <f t="shared" si="69"/>
        <v>220.26</v>
      </c>
      <c r="T82">
        <f t="shared" si="70"/>
        <v>0</v>
      </c>
      <c r="U82">
        <f t="shared" si="71"/>
        <v>1.0724999999999998</v>
      </c>
      <c r="V82">
        <f t="shared" si="72"/>
        <v>0.09</v>
      </c>
      <c r="W82">
        <f t="shared" si="73"/>
        <v>0</v>
      </c>
      <c r="X82">
        <f t="shared" si="74"/>
        <v>222.76</v>
      </c>
      <c r="Y82">
        <f t="shared" si="75"/>
        <v>130.15</v>
      </c>
      <c r="AA82">
        <v>31230745</v>
      </c>
      <c r="AB82">
        <f t="shared" si="76"/>
        <v>3240.8</v>
      </c>
      <c r="AC82">
        <f>ROUND(((ES82*5)),6)</f>
        <v>3110</v>
      </c>
      <c r="AD82">
        <f>ROUND(((((ET82*5))-((EU82*5)))+AE82),6)</f>
        <v>71.400000000000006</v>
      </c>
      <c r="AE82">
        <f>ROUND(((EU82*5)),6)</f>
        <v>8.1</v>
      </c>
      <c r="AF82">
        <f>ROUND(((EV82*5)),6)</f>
        <v>59.4</v>
      </c>
      <c r="AG82">
        <f t="shared" si="81"/>
        <v>0</v>
      </c>
      <c r="AH82">
        <f>((EW82*5))</f>
        <v>7.1499999999999995</v>
      </c>
      <c r="AI82">
        <f>((EX82*5))</f>
        <v>0.6</v>
      </c>
      <c r="AJ82">
        <f t="shared" si="84"/>
        <v>0</v>
      </c>
      <c r="AK82">
        <v>648.16</v>
      </c>
      <c r="AL82">
        <v>622</v>
      </c>
      <c r="AM82">
        <v>14.28</v>
      </c>
      <c r="AN82">
        <v>1.62</v>
      </c>
      <c r="AO82">
        <v>11.88</v>
      </c>
      <c r="AP82">
        <v>0</v>
      </c>
      <c r="AQ82">
        <v>1.43</v>
      </c>
      <c r="AR82">
        <v>0.12</v>
      </c>
      <c r="AS82">
        <v>0</v>
      </c>
      <c r="AT82">
        <v>89</v>
      </c>
      <c r="AU82">
        <v>52</v>
      </c>
      <c r="AV82">
        <v>1</v>
      </c>
      <c r="AW82">
        <v>1</v>
      </c>
      <c r="AZ82">
        <v>1</v>
      </c>
      <c r="BA82">
        <v>24.72</v>
      </c>
      <c r="BB82">
        <v>7.75</v>
      </c>
      <c r="BC82">
        <v>5.39</v>
      </c>
      <c r="BD82" t="s">
        <v>3</v>
      </c>
      <c r="BE82" t="s">
        <v>3</v>
      </c>
      <c r="BF82" t="s">
        <v>3</v>
      </c>
      <c r="BG82" t="s">
        <v>3</v>
      </c>
      <c r="BH82">
        <v>0</v>
      </c>
      <c r="BI82">
        <v>1</v>
      </c>
      <c r="BJ82" t="s">
        <v>164</v>
      </c>
      <c r="BM82">
        <v>6001</v>
      </c>
      <c r="BN82">
        <v>0</v>
      </c>
      <c r="BO82" t="s">
        <v>162</v>
      </c>
      <c r="BP82">
        <v>1</v>
      </c>
      <c r="BQ82">
        <v>2</v>
      </c>
      <c r="BR82">
        <v>0</v>
      </c>
      <c r="BS82">
        <v>24.72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105</v>
      </c>
      <c r="CA82">
        <v>65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si="85"/>
        <v>2817.7</v>
      </c>
      <c r="CQ82">
        <f t="shared" si="86"/>
        <v>16762.899999999998</v>
      </c>
      <c r="CR82">
        <f t="shared" si="87"/>
        <v>553.35</v>
      </c>
      <c r="CS82">
        <f t="shared" si="88"/>
        <v>200.23199999999997</v>
      </c>
      <c r="CT82">
        <f t="shared" si="89"/>
        <v>1468.3679999999999</v>
      </c>
      <c r="CU82">
        <f t="shared" si="90"/>
        <v>0</v>
      </c>
      <c r="CV82">
        <f t="shared" si="91"/>
        <v>7.1499999999999995</v>
      </c>
      <c r="CW82">
        <f t="shared" si="92"/>
        <v>0.6</v>
      </c>
      <c r="CX82">
        <f t="shared" si="93"/>
        <v>0</v>
      </c>
      <c r="CY82">
        <f t="shared" si="94"/>
        <v>222.75809999999998</v>
      </c>
      <c r="CZ82">
        <f t="shared" si="95"/>
        <v>130.1508</v>
      </c>
      <c r="DC82" t="s">
        <v>3</v>
      </c>
      <c r="DD82" t="s">
        <v>165</v>
      </c>
      <c r="DE82" t="s">
        <v>165</v>
      </c>
      <c r="DF82" t="s">
        <v>165</v>
      </c>
      <c r="DG82" t="s">
        <v>165</v>
      </c>
      <c r="DH82" t="s">
        <v>3</v>
      </c>
      <c r="DI82" t="s">
        <v>165</v>
      </c>
      <c r="DJ82" t="s">
        <v>165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1013</v>
      </c>
      <c r="DV82" t="s">
        <v>149</v>
      </c>
      <c r="DW82" t="s">
        <v>149</v>
      </c>
      <c r="DX82">
        <v>1</v>
      </c>
      <c r="EE82">
        <v>31230491</v>
      </c>
      <c r="EF82">
        <v>2</v>
      </c>
      <c r="EG82" t="s">
        <v>21</v>
      </c>
      <c r="EH82">
        <v>0</v>
      </c>
      <c r="EI82" t="s">
        <v>3</v>
      </c>
      <c r="EJ82">
        <v>1</v>
      </c>
      <c r="EK82">
        <v>6001</v>
      </c>
      <c r="EL82" t="s">
        <v>151</v>
      </c>
      <c r="EM82" t="s">
        <v>152</v>
      </c>
      <c r="EO82" t="s">
        <v>3</v>
      </c>
      <c r="EQ82">
        <v>0</v>
      </c>
      <c r="ER82">
        <v>648.16</v>
      </c>
      <c r="ES82">
        <v>622</v>
      </c>
      <c r="ET82">
        <v>14.28</v>
      </c>
      <c r="EU82">
        <v>1.62</v>
      </c>
      <c r="EV82">
        <v>11.88</v>
      </c>
      <c r="EW82">
        <v>1.43</v>
      </c>
      <c r="EX82">
        <v>0.12</v>
      </c>
      <c r="EY82">
        <v>0</v>
      </c>
      <c r="FQ82">
        <v>0</v>
      </c>
      <c r="FR82">
        <f t="shared" si="96"/>
        <v>0</v>
      </c>
      <c r="FS82">
        <v>0</v>
      </c>
      <c r="FV82" t="s">
        <v>24</v>
      </c>
      <c r="FW82" t="s">
        <v>25</v>
      </c>
      <c r="FX82">
        <v>105</v>
      </c>
      <c r="FY82">
        <v>65</v>
      </c>
      <c r="GA82" t="s">
        <v>3</v>
      </c>
      <c r="GD82">
        <v>0</v>
      </c>
      <c r="GF82">
        <v>-1809807932</v>
      </c>
      <c r="GG82">
        <v>2</v>
      </c>
      <c r="GH82">
        <v>1</v>
      </c>
      <c r="GI82">
        <v>2</v>
      </c>
      <c r="GJ82">
        <v>0</v>
      </c>
      <c r="GK82">
        <f>ROUND(R82*(S12)/100,2)</f>
        <v>0</v>
      </c>
      <c r="GL82">
        <f t="shared" si="97"/>
        <v>0</v>
      </c>
      <c r="GM82">
        <f t="shared" si="98"/>
        <v>3170.61</v>
      </c>
      <c r="GN82">
        <f t="shared" si="99"/>
        <v>3170.61</v>
      </c>
      <c r="GO82">
        <f t="shared" si="100"/>
        <v>0</v>
      </c>
      <c r="GP82">
        <f t="shared" si="101"/>
        <v>0</v>
      </c>
      <c r="GR82">
        <v>0</v>
      </c>
      <c r="GS82">
        <v>0</v>
      </c>
      <c r="GT82">
        <v>0</v>
      </c>
      <c r="GU82" t="s">
        <v>3</v>
      </c>
      <c r="GV82">
        <f t="shared" si="102"/>
        <v>0</v>
      </c>
      <c r="GW82">
        <v>1</v>
      </c>
      <c r="GX82">
        <f t="shared" si="103"/>
        <v>0</v>
      </c>
      <c r="HA82">
        <v>0</v>
      </c>
      <c r="HB82">
        <v>0</v>
      </c>
      <c r="IK82">
        <v>0</v>
      </c>
    </row>
    <row r="83" spans="1:255" x14ac:dyDescent="0.2">
      <c r="A83" s="2">
        <v>18</v>
      </c>
      <c r="B83" s="2">
        <v>1</v>
      </c>
      <c r="C83" s="2">
        <v>185</v>
      </c>
      <c r="D83" s="2"/>
      <c r="E83" s="2" t="s">
        <v>166</v>
      </c>
      <c r="F83" s="2" t="s">
        <v>154</v>
      </c>
      <c r="G83" s="2" t="s">
        <v>155</v>
      </c>
      <c r="H83" s="2" t="s">
        <v>68</v>
      </c>
      <c r="I83" s="2">
        <f>I81*J83</f>
        <v>-0.76500000000000001</v>
      </c>
      <c r="J83" s="2">
        <v>-5.1000000000000005</v>
      </c>
      <c r="K83" s="2"/>
      <c r="L83" s="2"/>
      <c r="M83" s="2"/>
      <c r="N83" s="2"/>
      <c r="O83" s="2">
        <f t="shared" si="65"/>
        <v>-459</v>
      </c>
      <c r="P83" s="2">
        <f t="shared" si="66"/>
        <v>-459</v>
      </c>
      <c r="Q83" s="2">
        <f t="shared" si="67"/>
        <v>0</v>
      </c>
      <c r="R83" s="2">
        <f t="shared" si="68"/>
        <v>0</v>
      </c>
      <c r="S83" s="2">
        <f t="shared" si="69"/>
        <v>0</v>
      </c>
      <c r="T83" s="2">
        <f t="shared" si="70"/>
        <v>0</v>
      </c>
      <c r="U83" s="2">
        <f t="shared" si="71"/>
        <v>0</v>
      </c>
      <c r="V83" s="2">
        <f t="shared" si="72"/>
        <v>0</v>
      </c>
      <c r="W83" s="2">
        <f t="shared" si="73"/>
        <v>0</v>
      </c>
      <c r="X83" s="2">
        <f t="shared" si="74"/>
        <v>0</v>
      </c>
      <c r="Y83" s="2">
        <f t="shared" si="75"/>
        <v>0</v>
      </c>
      <c r="Z83" s="2"/>
      <c r="AA83" s="2">
        <v>31230744</v>
      </c>
      <c r="AB83" s="2">
        <f t="shared" si="76"/>
        <v>600</v>
      </c>
      <c r="AC83" s="2">
        <f t="shared" ref="AC83:AC104" si="104">ROUND((ES83),6)</f>
        <v>600</v>
      </c>
      <c r="AD83" s="2">
        <f t="shared" ref="AD83:AD104" si="105">ROUND((((ET83)-(EU83))+AE83),6)</f>
        <v>0</v>
      </c>
      <c r="AE83" s="2">
        <f t="shared" ref="AE83:AE104" si="106">ROUND((EU83),6)</f>
        <v>0</v>
      </c>
      <c r="AF83" s="2">
        <f t="shared" ref="AF83:AF104" si="107">ROUND((EV83),6)</f>
        <v>0</v>
      </c>
      <c r="AG83" s="2">
        <f t="shared" si="81"/>
        <v>0</v>
      </c>
      <c r="AH83" s="2">
        <f t="shared" ref="AH83:AH104" si="108">(EW83)</f>
        <v>0</v>
      </c>
      <c r="AI83" s="2">
        <f t="shared" ref="AI83:AI104" si="109">(EX83)</f>
        <v>0</v>
      </c>
      <c r="AJ83" s="2">
        <f t="shared" si="84"/>
        <v>0</v>
      </c>
      <c r="AK83" s="2">
        <v>600</v>
      </c>
      <c r="AL83" s="2">
        <v>600</v>
      </c>
      <c r="AM83" s="2">
        <v>0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105</v>
      </c>
      <c r="AU83" s="2">
        <v>65</v>
      </c>
      <c r="AV83" s="2">
        <v>1</v>
      </c>
      <c r="AW83" s="2">
        <v>1</v>
      </c>
      <c r="AX83" s="2"/>
      <c r="AY83" s="2"/>
      <c r="AZ83" s="2">
        <v>1</v>
      </c>
      <c r="BA83" s="2">
        <v>1</v>
      </c>
      <c r="BB83" s="2">
        <v>1</v>
      </c>
      <c r="BC83" s="2">
        <v>1</v>
      </c>
      <c r="BD83" s="2" t="s">
        <v>3</v>
      </c>
      <c r="BE83" s="2" t="s">
        <v>3</v>
      </c>
      <c r="BF83" s="2" t="s">
        <v>3</v>
      </c>
      <c r="BG83" s="2" t="s">
        <v>3</v>
      </c>
      <c r="BH83" s="2">
        <v>3</v>
      </c>
      <c r="BI83" s="2">
        <v>1</v>
      </c>
      <c r="BJ83" s="2" t="s">
        <v>156</v>
      </c>
      <c r="BK83" s="2"/>
      <c r="BL83" s="2"/>
      <c r="BM83" s="2">
        <v>6001</v>
      </c>
      <c r="BN83" s="2">
        <v>0</v>
      </c>
      <c r="BO83" s="2" t="s">
        <v>3</v>
      </c>
      <c r="BP83" s="2">
        <v>0</v>
      </c>
      <c r="BQ83" s="2">
        <v>2</v>
      </c>
      <c r="BR83" s="2">
        <v>1</v>
      </c>
      <c r="BS83" s="2">
        <v>1</v>
      </c>
      <c r="BT83" s="2">
        <v>1</v>
      </c>
      <c r="BU83" s="2">
        <v>1</v>
      </c>
      <c r="BV83" s="2">
        <v>1</v>
      </c>
      <c r="BW83" s="2">
        <v>1</v>
      </c>
      <c r="BX83" s="2">
        <v>1</v>
      </c>
      <c r="BY83" s="2" t="s">
        <v>3</v>
      </c>
      <c r="BZ83" s="2">
        <v>105</v>
      </c>
      <c r="CA83" s="2">
        <v>65</v>
      </c>
      <c r="CB83" s="2"/>
      <c r="CC83" s="2"/>
      <c r="CD83" s="2"/>
      <c r="CE83" s="2"/>
      <c r="CF83" s="2">
        <v>0</v>
      </c>
      <c r="CG83" s="2">
        <v>0</v>
      </c>
      <c r="CH83" s="2"/>
      <c r="CI83" s="2"/>
      <c r="CJ83" s="2"/>
      <c r="CK83" s="2"/>
      <c r="CL83" s="2"/>
      <c r="CM83" s="2">
        <v>0</v>
      </c>
      <c r="CN83" s="2" t="s">
        <v>3</v>
      </c>
      <c r="CO83" s="2">
        <v>0</v>
      </c>
      <c r="CP83" s="2">
        <f t="shared" si="85"/>
        <v>-459</v>
      </c>
      <c r="CQ83" s="2">
        <f t="shared" si="86"/>
        <v>600</v>
      </c>
      <c r="CR83" s="2">
        <f t="shared" si="87"/>
        <v>0</v>
      </c>
      <c r="CS83" s="2">
        <f t="shared" si="88"/>
        <v>0</v>
      </c>
      <c r="CT83" s="2">
        <f t="shared" si="89"/>
        <v>0</v>
      </c>
      <c r="CU83" s="2">
        <f t="shared" si="90"/>
        <v>0</v>
      </c>
      <c r="CV83" s="2">
        <f t="shared" si="91"/>
        <v>0</v>
      </c>
      <c r="CW83" s="2">
        <f t="shared" si="92"/>
        <v>0</v>
      </c>
      <c r="CX83" s="2">
        <f t="shared" si="93"/>
        <v>0</v>
      </c>
      <c r="CY83" s="2">
        <f t="shared" si="94"/>
        <v>0</v>
      </c>
      <c r="CZ83" s="2">
        <f t="shared" si="95"/>
        <v>0</v>
      </c>
      <c r="DA83" s="2"/>
      <c r="DB83" s="2"/>
      <c r="DC83" s="2" t="s">
        <v>3</v>
      </c>
      <c r="DD83" s="2" t="s">
        <v>3</v>
      </c>
      <c r="DE83" s="2" t="s">
        <v>3</v>
      </c>
      <c r="DF83" s="2" t="s">
        <v>3</v>
      </c>
      <c r="DG83" s="2" t="s">
        <v>3</v>
      </c>
      <c r="DH83" s="2" t="s">
        <v>3</v>
      </c>
      <c r="DI83" s="2" t="s">
        <v>3</v>
      </c>
      <c r="DJ83" s="2" t="s">
        <v>3</v>
      </c>
      <c r="DK83" s="2" t="s">
        <v>3</v>
      </c>
      <c r="DL83" s="2" t="s">
        <v>3</v>
      </c>
      <c r="DM83" s="2" t="s">
        <v>3</v>
      </c>
      <c r="DN83" s="2">
        <v>0</v>
      </c>
      <c r="DO83" s="2">
        <v>0</v>
      </c>
      <c r="DP83" s="2">
        <v>1</v>
      </c>
      <c r="DQ83" s="2">
        <v>1</v>
      </c>
      <c r="DR83" s="2"/>
      <c r="DS83" s="2"/>
      <c r="DT83" s="2"/>
      <c r="DU83" s="2">
        <v>1007</v>
      </c>
      <c r="DV83" s="2" t="s">
        <v>68</v>
      </c>
      <c r="DW83" s="2" t="s">
        <v>68</v>
      </c>
      <c r="DX83" s="2">
        <v>1</v>
      </c>
      <c r="DY83" s="2"/>
      <c r="DZ83" s="2"/>
      <c r="EA83" s="2"/>
      <c r="EB83" s="2"/>
      <c r="EC83" s="2"/>
      <c r="ED83" s="2"/>
      <c r="EE83" s="2">
        <v>31230491</v>
      </c>
      <c r="EF83" s="2">
        <v>2</v>
      </c>
      <c r="EG83" s="2" t="s">
        <v>21</v>
      </c>
      <c r="EH83" s="2">
        <v>0</v>
      </c>
      <c r="EI83" s="2" t="s">
        <v>3</v>
      </c>
      <c r="EJ83" s="2">
        <v>1</v>
      </c>
      <c r="EK83" s="2">
        <v>6001</v>
      </c>
      <c r="EL83" s="2" t="s">
        <v>151</v>
      </c>
      <c r="EM83" s="2" t="s">
        <v>152</v>
      </c>
      <c r="EN83" s="2"/>
      <c r="EO83" s="2" t="s">
        <v>3</v>
      </c>
      <c r="EP83" s="2"/>
      <c r="EQ83" s="2">
        <v>32768</v>
      </c>
      <c r="ER83" s="2">
        <v>600</v>
      </c>
      <c r="ES83" s="2">
        <v>600</v>
      </c>
      <c r="ET83" s="2">
        <v>0</v>
      </c>
      <c r="EU83" s="2">
        <v>0</v>
      </c>
      <c r="EV83" s="2">
        <v>0</v>
      </c>
      <c r="EW83" s="2">
        <v>0</v>
      </c>
      <c r="EX83" s="2">
        <v>0</v>
      </c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>
        <v>0</v>
      </c>
      <c r="FR83" s="2">
        <f t="shared" si="96"/>
        <v>0</v>
      </c>
      <c r="FS83" s="2">
        <v>0</v>
      </c>
      <c r="FT83" s="2"/>
      <c r="FU83" s="2"/>
      <c r="FV83" s="2"/>
      <c r="FW83" s="2"/>
      <c r="FX83" s="2">
        <v>105</v>
      </c>
      <c r="FY83" s="2">
        <v>65</v>
      </c>
      <c r="FZ83" s="2"/>
      <c r="GA83" s="2" t="s">
        <v>89</v>
      </c>
      <c r="GB83" s="2"/>
      <c r="GC83" s="2"/>
      <c r="GD83" s="2">
        <v>0</v>
      </c>
      <c r="GE83" s="2"/>
      <c r="GF83" s="2">
        <v>467746912</v>
      </c>
      <c r="GG83" s="2">
        <v>2</v>
      </c>
      <c r="GH83" s="2">
        <v>1</v>
      </c>
      <c r="GI83" s="2">
        <v>-2</v>
      </c>
      <c r="GJ83" s="2">
        <v>0</v>
      </c>
      <c r="GK83" s="2">
        <f>ROUND(R83*(R12)/100,2)</f>
        <v>0</v>
      </c>
      <c r="GL83" s="2">
        <f t="shared" si="97"/>
        <v>0</v>
      </c>
      <c r="GM83" s="2">
        <f t="shared" si="98"/>
        <v>-459</v>
      </c>
      <c r="GN83" s="2">
        <f t="shared" si="99"/>
        <v>-459</v>
      </c>
      <c r="GO83" s="2">
        <f t="shared" si="100"/>
        <v>0</v>
      </c>
      <c r="GP83" s="2">
        <f t="shared" si="101"/>
        <v>0</v>
      </c>
      <c r="GQ83" s="2"/>
      <c r="GR83" s="2">
        <v>0</v>
      </c>
      <c r="GS83" s="2">
        <v>4</v>
      </c>
      <c r="GT83" s="2">
        <v>0</v>
      </c>
      <c r="GU83" s="2" t="s">
        <v>3</v>
      </c>
      <c r="GV83" s="2">
        <f t="shared" si="102"/>
        <v>0</v>
      </c>
      <c r="GW83" s="2">
        <v>1</v>
      </c>
      <c r="GX83" s="2">
        <f t="shared" si="103"/>
        <v>0</v>
      </c>
      <c r="GY83" s="2"/>
      <c r="GZ83" s="2"/>
      <c r="HA83" s="2">
        <v>0</v>
      </c>
      <c r="HB83" s="2">
        <v>0</v>
      </c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  <c r="HN83" s="2"/>
      <c r="HO83" s="2"/>
      <c r="HP83" s="2"/>
      <c r="HQ83" s="2"/>
      <c r="HR83" s="2"/>
      <c r="HS83" s="2"/>
      <c r="HT83" s="2"/>
      <c r="HU83" s="2"/>
      <c r="HV83" s="2"/>
      <c r="HW83" s="2"/>
      <c r="HX83" s="2"/>
      <c r="HY83" s="2"/>
      <c r="HZ83" s="2"/>
      <c r="IA83" s="2"/>
      <c r="IB83" s="2"/>
      <c r="IC83" s="2"/>
      <c r="ID83" s="2"/>
      <c r="IE83" s="2"/>
      <c r="IF83" s="2"/>
      <c r="IG83" s="2"/>
      <c r="IH83" s="2"/>
      <c r="II83" s="2"/>
      <c r="IJ83" s="2"/>
      <c r="IK83" s="2">
        <v>0</v>
      </c>
      <c r="IL83" s="2"/>
      <c r="IM83" s="2"/>
      <c r="IN83" s="2"/>
      <c r="IO83" s="2"/>
      <c r="IP83" s="2"/>
      <c r="IQ83" s="2"/>
      <c r="IR83" s="2"/>
      <c r="IS83" s="2"/>
      <c r="IT83" s="2"/>
      <c r="IU83" s="2"/>
    </row>
    <row r="84" spans="1:255" x14ac:dyDescent="0.2">
      <c r="A84">
        <v>18</v>
      </c>
      <c r="B84">
        <v>1</v>
      </c>
      <c r="C84">
        <v>194</v>
      </c>
      <c r="E84" t="s">
        <v>166</v>
      </c>
      <c r="F84" t="s">
        <v>154</v>
      </c>
      <c r="G84" t="s">
        <v>155</v>
      </c>
      <c r="H84" t="s">
        <v>68</v>
      </c>
      <c r="I84">
        <f>I82*J84</f>
        <v>-0.76500000000000001</v>
      </c>
      <c r="J84">
        <v>-5.1000000000000005</v>
      </c>
      <c r="O84">
        <f t="shared" si="65"/>
        <v>-2487.7800000000002</v>
      </c>
      <c r="P84">
        <f t="shared" si="66"/>
        <v>-2487.7800000000002</v>
      </c>
      <c r="Q84">
        <f t="shared" si="67"/>
        <v>0</v>
      </c>
      <c r="R84">
        <f t="shared" si="68"/>
        <v>0</v>
      </c>
      <c r="S84">
        <f t="shared" si="69"/>
        <v>0</v>
      </c>
      <c r="T84">
        <f t="shared" si="70"/>
        <v>0</v>
      </c>
      <c r="U84">
        <f t="shared" si="71"/>
        <v>0</v>
      </c>
      <c r="V84">
        <f t="shared" si="72"/>
        <v>0</v>
      </c>
      <c r="W84">
        <f t="shared" si="73"/>
        <v>0</v>
      </c>
      <c r="X84">
        <f t="shared" si="74"/>
        <v>0</v>
      </c>
      <c r="Y84">
        <f t="shared" si="75"/>
        <v>0</v>
      </c>
      <c r="AA84">
        <v>31230745</v>
      </c>
      <c r="AB84">
        <f t="shared" si="76"/>
        <v>600</v>
      </c>
      <c r="AC84">
        <f t="shared" si="104"/>
        <v>600</v>
      </c>
      <c r="AD84">
        <f t="shared" si="105"/>
        <v>0</v>
      </c>
      <c r="AE84">
        <f t="shared" si="106"/>
        <v>0</v>
      </c>
      <c r="AF84">
        <f t="shared" si="107"/>
        <v>0</v>
      </c>
      <c r="AG84">
        <f t="shared" si="81"/>
        <v>0</v>
      </c>
      <c r="AH84">
        <f t="shared" si="108"/>
        <v>0</v>
      </c>
      <c r="AI84">
        <f t="shared" si="109"/>
        <v>0</v>
      </c>
      <c r="AJ84">
        <f t="shared" si="84"/>
        <v>0</v>
      </c>
      <c r="AK84">
        <v>600</v>
      </c>
      <c r="AL84">
        <v>600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89</v>
      </c>
      <c r="AU84">
        <v>52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5.42</v>
      </c>
      <c r="BD84" t="s">
        <v>3</v>
      </c>
      <c r="BE84" t="s">
        <v>3</v>
      </c>
      <c r="BF84" t="s">
        <v>3</v>
      </c>
      <c r="BG84" t="s">
        <v>3</v>
      </c>
      <c r="BH84">
        <v>3</v>
      </c>
      <c r="BI84">
        <v>1</v>
      </c>
      <c r="BJ84" t="s">
        <v>156</v>
      </c>
      <c r="BM84">
        <v>6001</v>
      </c>
      <c r="BN84">
        <v>0</v>
      </c>
      <c r="BO84" t="s">
        <v>154</v>
      </c>
      <c r="BP84">
        <v>1</v>
      </c>
      <c r="BQ84">
        <v>2</v>
      </c>
      <c r="BR84">
        <v>1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105</v>
      </c>
      <c r="CA84">
        <v>65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85"/>
        <v>-2487.7800000000002</v>
      </c>
      <c r="CQ84">
        <f t="shared" si="86"/>
        <v>3252</v>
      </c>
      <c r="CR84">
        <f t="shared" si="87"/>
        <v>0</v>
      </c>
      <c r="CS84">
        <f t="shared" si="88"/>
        <v>0</v>
      </c>
      <c r="CT84">
        <f t="shared" si="89"/>
        <v>0</v>
      </c>
      <c r="CU84">
        <f t="shared" si="90"/>
        <v>0</v>
      </c>
      <c r="CV84">
        <f t="shared" si="91"/>
        <v>0</v>
      </c>
      <c r="CW84">
        <f t="shared" si="92"/>
        <v>0</v>
      </c>
      <c r="CX84">
        <f t="shared" si="93"/>
        <v>0</v>
      </c>
      <c r="CY84">
        <f t="shared" si="94"/>
        <v>0</v>
      </c>
      <c r="CZ84">
        <f t="shared" si="95"/>
        <v>0</v>
      </c>
      <c r="DC84" t="s">
        <v>3</v>
      </c>
      <c r="DD84" t="s">
        <v>3</v>
      </c>
      <c r="DE84" t="s">
        <v>3</v>
      </c>
      <c r="DF84" t="s">
        <v>3</v>
      </c>
      <c r="DG84" t="s">
        <v>3</v>
      </c>
      <c r="DH84" t="s">
        <v>3</v>
      </c>
      <c r="DI84" t="s">
        <v>3</v>
      </c>
      <c r="DJ84" t="s">
        <v>3</v>
      </c>
      <c r="DK84" t="s">
        <v>3</v>
      </c>
      <c r="DL84" t="s">
        <v>3</v>
      </c>
      <c r="DM84" t="s">
        <v>3</v>
      </c>
      <c r="DN84">
        <v>0</v>
      </c>
      <c r="DO84">
        <v>0</v>
      </c>
      <c r="DP84">
        <v>1</v>
      </c>
      <c r="DQ84">
        <v>1</v>
      </c>
      <c r="DU84">
        <v>1007</v>
      </c>
      <c r="DV84" t="s">
        <v>68</v>
      </c>
      <c r="DW84" t="s">
        <v>68</v>
      </c>
      <c r="DX84">
        <v>1</v>
      </c>
      <c r="EE84">
        <v>31230491</v>
      </c>
      <c r="EF84">
        <v>2</v>
      </c>
      <c r="EG84" t="s">
        <v>21</v>
      </c>
      <c r="EH84">
        <v>0</v>
      </c>
      <c r="EI84" t="s">
        <v>3</v>
      </c>
      <c r="EJ84">
        <v>1</v>
      </c>
      <c r="EK84">
        <v>6001</v>
      </c>
      <c r="EL84" t="s">
        <v>151</v>
      </c>
      <c r="EM84" t="s">
        <v>152</v>
      </c>
      <c r="EO84" t="s">
        <v>3</v>
      </c>
      <c r="EQ84">
        <v>32768</v>
      </c>
      <c r="ER84">
        <v>600</v>
      </c>
      <c r="ES84">
        <v>600</v>
      </c>
      <c r="ET84">
        <v>0</v>
      </c>
      <c r="EU84">
        <v>0</v>
      </c>
      <c r="EV84">
        <v>0</v>
      </c>
      <c r="EW84">
        <v>0</v>
      </c>
      <c r="EX84">
        <v>0</v>
      </c>
      <c r="FQ84">
        <v>0</v>
      </c>
      <c r="FR84">
        <f t="shared" si="96"/>
        <v>0</v>
      </c>
      <c r="FS84">
        <v>0</v>
      </c>
      <c r="FV84" t="s">
        <v>24</v>
      </c>
      <c r="FW84" t="s">
        <v>25</v>
      </c>
      <c r="FX84">
        <v>105</v>
      </c>
      <c r="FY84">
        <v>65</v>
      </c>
      <c r="GA84" t="s">
        <v>89</v>
      </c>
      <c r="GD84">
        <v>0</v>
      </c>
      <c r="GF84">
        <v>467746912</v>
      </c>
      <c r="GG84">
        <v>2</v>
      </c>
      <c r="GH84">
        <v>1</v>
      </c>
      <c r="GI84">
        <v>2</v>
      </c>
      <c r="GJ84">
        <v>0</v>
      </c>
      <c r="GK84">
        <f>ROUND(R84*(S12)/100,2)</f>
        <v>0</v>
      </c>
      <c r="GL84">
        <f t="shared" si="97"/>
        <v>0</v>
      </c>
      <c r="GM84">
        <f t="shared" si="98"/>
        <v>-2487.7800000000002</v>
      </c>
      <c r="GN84">
        <f t="shared" si="99"/>
        <v>-2487.7800000000002</v>
      </c>
      <c r="GO84">
        <f t="shared" si="100"/>
        <v>0</v>
      </c>
      <c r="GP84">
        <f t="shared" si="101"/>
        <v>0</v>
      </c>
      <c r="GR84">
        <v>0</v>
      </c>
      <c r="GS84">
        <v>4</v>
      </c>
      <c r="GT84">
        <v>0</v>
      </c>
      <c r="GU84" t="s">
        <v>3</v>
      </c>
      <c r="GV84">
        <f t="shared" si="102"/>
        <v>0</v>
      </c>
      <c r="GW84">
        <v>1</v>
      </c>
      <c r="GX84">
        <f t="shared" si="103"/>
        <v>0</v>
      </c>
      <c r="HA84">
        <v>0</v>
      </c>
      <c r="HB84">
        <v>0</v>
      </c>
      <c r="IK84">
        <v>0</v>
      </c>
    </row>
    <row r="85" spans="1:255" x14ac:dyDescent="0.2">
      <c r="A85" s="2">
        <v>18</v>
      </c>
      <c r="B85" s="2">
        <v>1</v>
      </c>
      <c r="C85" s="2">
        <v>184</v>
      </c>
      <c r="D85" s="2"/>
      <c r="E85" s="2" t="s">
        <v>167</v>
      </c>
      <c r="F85" s="2" t="s">
        <v>158</v>
      </c>
      <c r="G85" s="2" t="s">
        <v>159</v>
      </c>
      <c r="H85" s="2" t="s">
        <v>68</v>
      </c>
      <c r="I85" s="2">
        <f>I81*J85</f>
        <v>0.76500000000000001</v>
      </c>
      <c r="J85" s="2">
        <v>5.1000000000000005</v>
      </c>
      <c r="K85" s="2"/>
      <c r="L85" s="2"/>
      <c r="M85" s="2"/>
      <c r="N85" s="2"/>
      <c r="O85" s="2">
        <f t="shared" si="65"/>
        <v>555.15</v>
      </c>
      <c r="P85" s="2">
        <f t="shared" si="66"/>
        <v>555.15</v>
      </c>
      <c r="Q85" s="2">
        <f t="shared" si="67"/>
        <v>0</v>
      </c>
      <c r="R85" s="2">
        <f t="shared" si="68"/>
        <v>0</v>
      </c>
      <c r="S85" s="2">
        <f t="shared" si="69"/>
        <v>0</v>
      </c>
      <c r="T85" s="2">
        <f t="shared" si="70"/>
        <v>0</v>
      </c>
      <c r="U85" s="2">
        <f t="shared" si="71"/>
        <v>0</v>
      </c>
      <c r="V85" s="2">
        <f t="shared" si="72"/>
        <v>0</v>
      </c>
      <c r="W85" s="2">
        <f t="shared" si="73"/>
        <v>44.06</v>
      </c>
      <c r="X85" s="2">
        <f t="shared" si="74"/>
        <v>0</v>
      </c>
      <c r="Y85" s="2">
        <f t="shared" si="75"/>
        <v>0</v>
      </c>
      <c r="Z85" s="2"/>
      <c r="AA85" s="2">
        <v>31230744</v>
      </c>
      <c r="AB85" s="2">
        <f t="shared" si="76"/>
        <v>725.69</v>
      </c>
      <c r="AC85" s="2">
        <f t="shared" si="104"/>
        <v>725.69</v>
      </c>
      <c r="AD85" s="2">
        <f t="shared" si="105"/>
        <v>0</v>
      </c>
      <c r="AE85" s="2">
        <f t="shared" si="106"/>
        <v>0</v>
      </c>
      <c r="AF85" s="2">
        <f t="shared" si="107"/>
        <v>0</v>
      </c>
      <c r="AG85" s="2">
        <f t="shared" si="81"/>
        <v>0</v>
      </c>
      <c r="AH85" s="2">
        <f t="shared" si="108"/>
        <v>0</v>
      </c>
      <c r="AI85" s="2">
        <f t="shared" si="109"/>
        <v>0</v>
      </c>
      <c r="AJ85" s="2">
        <f t="shared" si="84"/>
        <v>57.6</v>
      </c>
      <c r="AK85" s="2">
        <v>725.69</v>
      </c>
      <c r="AL85" s="2">
        <v>725.69</v>
      </c>
      <c r="AM85" s="2">
        <v>0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57.6</v>
      </c>
      <c r="AT85" s="2">
        <v>105</v>
      </c>
      <c r="AU85" s="2">
        <v>65</v>
      </c>
      <c r="AV85" s="2">
        <v>1</v>
      </c>
      <c r="AW85" s="2">
        <v>1</v>
      </c>
      <c r="AX85" s="2"/>
      <c r="AY85" s="2"/>
      <c r="AZ85" s="2">
        <v>1</v>
      </c>
      <c r="BA85" s="2">
        <v>1</v>
      </c>
      <c r="BB85" s="2">
        <v>1</v>
      </c>
      <c r="BC85" s="2">
        <v>1</v>
      </c>
      <c r="BD85" s="2" t="s">
        <v>3</v>
      </c>
      <c r="BE85" s="2" t="s">
        <v>3</v>
      </c>
      <c r="BF85" s="2" t="s">
        <v>3</v>
      </c>
      <c r="BG85" s="2" t="s">
        <v>3</v>
      </c>
      <c r="BH85" s="2">
        <v>3</v>
      </c>
      <c r="BI85" s="2">
        <v>1</v>
      </c>
      <c r="BJ85" s="2" t="s">
        <v>160</v>
      </c>
      <c r="BK85" s="2"/>
      <c r="BL85" s="2"/>
      <c r="BM85" s="2">
        <v>6001</v>
      </c>
      <c r="BN85" s="2">
        <v>0</v>
      </c>
      <c r="BO85" s="2" t="s">
        <v>3</v>
      </c>
      <c r="BP85" s="2">
        <v>0</v>
      </c>
      <c r="BQ85" s="2">
        <v>2</v>
      </c>
      <c r="BR85" s="2">
        <v>0</v>
      </c>
      <c r="BS85" s="2">
        <v>1</v>
      </c>
      <c r="BT85" s="2">
        <v>1</v>
      </c>
      <c r="BU85" s="2">
        <v>1</v>
      </c>
      <c r="BV85" s="2">
        <v>1</v>
      </c>
      <c r="BW85" s="2">
        <v>1</v>
      </c>
      <c r="BX85" s="2">
        <v>1</v>
      </c>
      <c r="BY85" s="2" t="s">
        <v>3</v>
      </c>
      <c r="BZ85" s="2">
        <v>105</v>
      </c>
      <c r="CA85" s="2">
        <v>65</v>
      </c>
      <c r="CB85" s="2"/>
      <c r="CC85" s="2"/>
      <c r="CD85" s="2"/>
      <c r="CE85" s="2"/>
      <c r="CF85" s="2">
        <v>0</v>
      </c>
      <c r="CG85" s="2">
        <v>0</v>
      </c>
      <c r="CH85" s="2"/>
      <c r="CI85" s="2"/>
      <c r="CJ85" s="2"/>
      <c r="CK85" s="2"/>
      <c r="CL85" s="2"/>
      <c r="CM85" s="2">
        <v>0</v>
      </c>
      <c r="CN85" s="2" t="s">
        <v>3</v>
      </c>
      <c r="CO85" s="2">
        <v>0</v>
      </c>
      <c r="CP85" s="2">
        <f t="shared" si="85"/>
        <v>555.15</v>
      </c>
      <c r="CQ85" s="2">
        <f t="shared" si="86"/>
        <v>725.69</v>
      </c>
      <c r="CR85" s="2">
        <f t="shared" si="87"/>
        <v>0</v>
      </c>
      <c r="CS85" s="2">
        <f t="shared" si="88"/>
        <v>0</v>
      </c>
      <c r="CT85" s="2">
        <f t="shared" si="89"/>
        <v>0</v>
      </c>
      <c r="CU85" s="2">
        <f t="shared" si="90"/>
        <v>0</v>
      </c>
      <c r="CV85" s="2">
        <f t="shared" si="91"/>
        <v>0</v>
      </c>
      <c r="CW85" s="2">
        <f t="shared" si="92"/>
        <v>0</v>
      </c>
      <c r="CX85" s="2">
        <f t="shared" si="93"/>
        <v>57.6</v>
      </c>
      <c r="CY85" s="2">
        <f t="shared" si="94"/>
        <v>0</v>
      </c>
      <c r="CZ85" s="2">
        <f t="shared" si="95"/>
        <v>0</v>
      </c>
      <c r="DA85" s="2"/>
      <c r="DB85" s="2"/>
      <c r="DC85" s="2" t="s">
        <v>3</v>
      </c>
      <c r="DD85" s="2" t="s">
        <v>3</v>
      </c>
      <c r="DE85" s="2" t="s">
        <v>3</v>
      </c>
      <c r="DF85" s="2" t="s">
        <v>3</v>
      </c>
      <c r="DG85" s="2" t="s">
        <v>3</v>
      </c>
      <c r="DH85" s="2" t="s">
        <v>3</v>
      </c>
      <c r="DI85" s="2" t="s">
        <v>3</v>
      </c>
      <c r="DJ85" s="2" t="s">
        <v>3</v>
      </c>
      <c r="DK85" s="2" t="s">
        <v>3</v>
      </c>
      <c r="DL85" s="2" t="s">
        <v>3</v>
      </c>
      <c r="DM85" s="2" t="s">
        <v>3</v>
      </c>
      <c r="DN85" s="2">
        <v>0</v>
      </c>
      <c r="DO85" s="2">
        <v>0</v>
      </c>
      <c r="DP85" s="2">
        <v>1</v>
      </c>
      <c r="DQ85" s="2">
        <v>1</v>
      </c>
      <c r="DR85" s="2"/>
      <c r="DS85" s="2"/>
      <c r="DT85" s="2"/>
      <c r="DU85" s="2">
        <v>1007</v>
      </c>
      <c r="DV85" s="2" t="s">
        <v>68</v>
      </c>
      <c r="DW85" s="2" t="s">
        <v>68</v>
      </c>
      <c r="DX85" s="2">
        <v>1</v>
      </c>
      <c r="DY85" s="2"/>
      <c r="DZ85" s="2"/>
      <c r="EA85" s="2"/>
      <c r="EB85" s="2"/>
      <c r="EC85" s="2"/>
      <c r="ED85" s="2"/>
      <c r="EE85" s="2">
        <v>31230491</v>
      </c>
      <c r="EF85" s="2">
        <v>2</v>
      </c>
      <c r="EG85" s="2" t="s">
        <v>21</v>
      </c>
      <c r="EH85" s="2">
        <v>0</v>
      </c>
      <c r="EI85" s="2" t="s">
        <v>3</v>
      </c>
      <c r="EJ85" s="2">
        <v>1</v>
      </c>
      <c r="EK85" s="2">
        <v>6001</v>
      </c>
      <c r="EL85" s="2" t="s">
        <v>151</v>
      </c>
      <c r="EM85" s="2" t="s">
        <v>152</v>
      </c>
      <c r="EN85" s="2"/>
      <c r="EO85" s="2" t="s">
        <v>3</v>
      </c>
      <c r="EP85" s="2"/>
      <c r="EQ85" s="2">
        <v>0</v>
      </c>
      <c r="ER85" s="2">
        <v>725.69</v>
      </c>
      <c r="ES85" s="2">
        <v>725.69</v>
      </c>
      <c r="ET85" s="2">
        <v>0</v>
      </c>
      <c r="EU85" s="2">
        <v>0</v>
      </c>
      <c r="EV85" s="2">
        <v>0</v>
      </c>
      <c r="EW85" s="2">
        <v>0</v>
      </c>
      <c r="EX85" s="2">
        <v>0</v>
      </c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>
        <v>0</v>
      </c>
      <c r="FR85" s="2">
        <f t="shared" si="96"/>
        <v>0</v>
      </c>
      <c r="FS85" s="2">
        <v>0</v>
      </c>
      <c r="FT85" s="2"/>
      <c r="FU85" s="2"/>
      <c r="FV85" s="2"/>
      <c r="FW85" s="2"/>
      <c r="FX85" s="2">
        <v>105</v>
      </c>
      <c r="FY85" s="2">
        <v>65</v>
      </c>
      <c r="FZ85" s="2"/>
      <c r="GA85" s="2" t="s">
        <v>3</v>
      </c>
      <c r="GB85" s="2"/>
      <c r="GC85" s="2"/>
      <c r="GD85" s="2">
        <v>0</v>
      </c>
      <c r="GE85" s="2"/>
      <c r="GF85" s="2">
        <v>1618724873</v>
      </c>
      <c r="GG85" s="2">
        <v>2</v>
      </c>
      <c r="GH85" s="2">
        <v>1</v>
      </c>
      <c r="GI85" s="2">
        <v>-2</v>
      </c>
      <c r="GJ85" s="2">
        <v>0</v>
      </c>
      <c r="GK85" s="2">
        <f>ROUND(R85*(R12)/100,2)</f>
        <v>0</v>
      </c>
      <c r="GL85" s="2">
        <f t="shared" si="97"/>
        <v>0</v>
      </c>
      <c r="GM85" s="2">
        <f t="shared" si="98"/>
        <v>555.15</v>
      </c>
      <c r="GN85" s="2">
        <f t="shared" si="99"/>
        <v>555.15</v>
      </c>
      <c r="GO85" s="2">
        <f t="shared" si="100"/>
        <v>0</v>
      </c>
      <c r="GP85" s="2">
        <f t="shared" si="101"/>
        <v>0</v>
      </c>
      <c r="GQ85" s="2"/>
      <c r="GR85" s="2">
        <v>0</v>
      </c>
      <c r="GS85" s="2">
        <v>3</v>
      </c>
      <c r="GT85" s="2">
        <v>0</v>
      </c>
      <c r="GU85" s="2" t="s">
        <v>3</v>
      </c>
      <c r="GV85" s="2">
        <f t="shared" si="102"/>
        <v>0</v>
      </c>
      <c r="GW85" s="2">
        <v>1</v>
      </c>
      <c r="GX85" s="2">
        <f t="shared" si="103"/>
        <v>0</v>
      </c>
      <c r="GY85" s="2"/>
      <c r="GZ85" s="2"/>
      <c r="HA85" s="2">
        <v>0</v>
      </c>
      <c r="HB85" s="2">
        <v>0</v>
      </c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  <c r="IE85" s="2"/>
      <c r="IF85" s="2"/>
      <c r="IG85" s="2"/>
      <c r="IH85" s="2"/>
      <c r="II85" s="2"/>
      <c r="IJ85" s="2"/>
      <c r="IK85" s="2">
        <v>0</v>
      </c>
      <c r="IL85" s="2"/>
      <c r="IM85" s="2"/>
      <c r="IN85" s="2"/>
      <c r="IO85" s="2"/>
      <c r="IP85" s="2"/>
      <c r="IQ85" s="2"/>
      <c r="IR85" s="2"/>
      <c r="IS85" s="2"/>
      <c r="IT85" s="2"/>
      <c r="IU85" s="2"/>
    </row>
    <row r="86" spans="1:255" x14ac:dyDescent="0.2">
      <c r="A86">
        <v>18</v>
      </c>
      <c r="B86">
        <v>1</v>
      </c>
      <c r="C86">
        <v>193</v>
      </c>
      <c r="E86" t="s">
        <v>167</v>
      </c>
      <c r="F86" t="s">
        <v>158</v>
      </c>
      <c r="G86" t="s">
        <v>159</v>
      </c>
      <c r="H86" t="s">
        <v>68</v>
      </c>
      <c r="I86">
        <f>I82*J86</f>
        <v>0.76500000000000001</v>
      </c>
      <c r="J86">
        <v>5.1000000000000005</v>
      </c>
      <c r="O86">
        <f t="shared" si="65"/>
        <v>3020.03</v>
      </c>
      <c r="P86">
        <f t="shared" si="66"/>
        <v>3020.03</v>
      </c>
      <c r="Q86">
        <f t="shared" si="67"/>
        <v>0</v>
      </c>
      <c r="R86">
        <f t="shared" si="68"/>
        <v>0</v>
      </c>
      <c r="S86">
        <f t="shared" si="69"/>
        <v>0</v>
      </c>
      <c r="T86">
        <f t="shared" si="70"/>
        <v>0</v>
      </c>
      <c r="U86">
        <f t="shared" si="71"/>
        <v>0</v>
      </c>
      <c r="V86">
        <f t="shared" si="72"/>
        <v>0</v>
      </c>
      <c r="W86">
        <f t="shared" si="73"/>
        <v>44.06</v>
      </c>
      <c r="X86">
        <f t="shared" si="74"/>
        <v>0</v>
      </c>
      <c r="Y86">
        <f t="shared" si="75"/>
        <v>0</v>
      </c>
      <c r="AA86">
        <v>31230745</v>
      </c>
      <c r="AB86">
        <f t="shared" si="76"/>
        <v>725.69</v>
      </c>
      <c r="AC86">
        <f t="shared" si="104"/>
        <v>725.69</v>
      </c>
      <c r="AD86">
        <f t="shared" si="105"/>
        <v>0</v>
      </c>
      <c r="AE86">
        <f t="shared" si="106"/>
        <v>0</v>
      </c>
      <c r="AF86">
        <f t="shared" si="107"/>
        <v>0</v>
      </c>
      <c r="AG86">
        <f t="shared" si="81"/>
        <v>0</v>
      </c>
      <c r="AH86">
        <f t="shared" si="108"/>
        <v>0</v>
      </c>
      <c r="AI86">
        <f t="shared" si="109"/>
        <v>0</v>
      </c>
      <c r="AJ86">
        <f t="shared" si="84"/>
        <v>57.6</v>
      </c>
      <c r="AK86">
        <v>725.69</v>
      </c>
      <c r="AL86">
        <v>725.69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57.6</v>
      </c>
      <c r="AT86">
        <v>89</v>
      </c>
      <c r="AU86">
        <v>52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5.44</v>
      </c>
      <c r="BD86" t="s">
        <v>3</v>
      </c>
      <c r="BE86" t="s">
        <v>3</v>
      </c>
      <c r="BF86" t="s">
        <v>3</v>
      </c>
      <c r="BG86" t="s">
        <v>3</v>
      </c>
      <c r="BH86">
        <v>3</v>
      </c>
      <c r="BI86">
        <v>1</v>
      </c>
      <c r="BJ86" t="s">
        <v>160</v>
      </c>
      <c r="BM86">
        <v>6001</v>
      </c>
      <c r="BN86">
        <v>0</v>
      </c>
      <c r="BO86" t="s">
        <v>158</v>
      </c>
      <c r="BP86">
        <v>1</v>
      </c>
      <c r="BQ86">
        <v>2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105</v>
      </c>
      <c r="CA86">
        <v>65</v>
      </c>
      <c r="CF86">
        <v>0</v>
      </c>
      <c r="CG86">
        <v>0</v>
      </c>
      <c r="CM86">
        <v>0</v>
      </c>
      <c r="CN86" t="s">
        <v>3</v>
      </c>
      <c r="CO86">
        <v>0</v>
      </c>
      <c r="CP86">
        <f t="shared" si="85"/>
        <v>3020.03</v>
      </c>
      <c r="CQ86">
        <f t="shared" si="86"/>
        <v>3947.7536000000005</v>
      </c>
      <c r="CR86">
        <f t="shared" si="87"/>
        <v>0</v>
      </c>
      <c r="CS86">
        <f t="shared" si="88"/>
        <v>0</v>
      </c>
      <c r="CT86">
        <f t="shared" si="89"/>
        <v>0</v>
      </c>
      <c r="CU86">
        <f t="shared" si="90"/>
        <v>0</v>
      </c>
      <c r="CV86">
        <f t="shared" si="91"/>
        <v>0</v>
      </c>
      <c r="CW86">
        <f t="shared" si="92"/>
        <v>0</v>
      </c>
      <c r="CX86">
        <f t="shared" si="93"/>
        <v>57.6</v>
      </c>
      <c r="CY86">
        <f t="shared" si="94"/>
        <v>0</v>
      </c>
      <c r="CZ86">
        <f t="shared" si="95"/>
        <v>0</v>
      </c>
      <c r="DC86" t="s">
        <v>3</v>
      </c>
      <c r="DD86" t="s">
        <v>3</v>
      </c>
      <c r="DE86" t="s">
        <v>3</v>
      </c>
      <c r="DF86" t="s">
        <v>3</v>
      </c>
      <c r="DG86" t="s">
        <v>3</v>
      </c>
      <c r="DH86" t="s">
        <v>3</v>
      </c>
      <c r="DI86" t="s">
        <v>3</v>
      </c>
      <c r="DJ86" t="s">
        <v>3</v>
      </c>
      <c r="DK86" t="s">
        <v>3</v>
      </c>
      <c r="DL86" t="s">
        <v>3</v>
      </c>
      <c r="DM86" t="s">
        <v>3</v>
      </c>
      <c r="DN86">
        <v>0</v>
      </c>
      <c r="DO86">
        <v>0</v>
      </c>
      <c r="DP86">
        <v>1</v>
      </c>
      <c r="DQ86">
        <v>1</v>
      </c>
      <c r="DU86">
        <v>1007</v>
      </c>
      <c r="DV86" t="s">
        <v>68</v>
      </c>
      <c r="DW86" t="s">
        <v>68</v>
      </c>
      <c r="DX86">
        <v>1</v>
      </c>
      <c r="EE86">
        <v>31230491</v>
      </c>
      <c r="EF86">
        <v>2</v>
      </c>
      <c r="EG86" t="s">
        <v>21</v>
      </c>
      <c r="EH86">
        <v>0</v>
      </c>
      <c r="EI86" t="s">
        <v>3</v>
      </c>
      <c r="EJ86">
        <v>1</v>
      </c>
      <c r="EK86">
        <v>6001</v>
      </c>
      <c r="EL86" t="s">
        <v>151</v>
      </c>
      <c r="EM86" t="s">
        <v>152</v>
      </c>
      <c r="EO86" t="s">
        <v>3</v>
      </c>
      <c r="EQ86">
        <v>0</v>
      </c>
      <c r="ER86">
        <v>725.69</v>
      </c>
      <c r="ES86">
        <v>725.69</v>
      </c>
      <c r="ET86">
        <v>0</v>
      </c>
      <c r="EU86">
        <v>0</v>
      </c>
      <c r="EV86">
        <v>0</v>
      </c>
      <c r="EW86">
        <v>0</v>
      </c>
      <c r="EX86">
        <v>0</v>
      </c>
      <c r="FQ86">
        <v>0</v>
      </c>
      <c r="FR86">
        <f t="shared" si="96"/>
        <v>0</v>
      </c>
      <c r="FS86">
        <v>0</v>
      </c>
      <c r="FV86" t="s">
        <v>24</v>
      </c>
      <c r="FW86" t="s">
        <v>25</v>
      </c>
      <c r="FX86">
        <v>105</v>
      </c>
      <c r="FY86">
        <v>65</v>
      </c>
      <c r="GA86" t="s">
        <v>3</v>
      </c>
      <c r="GD86">
        <v>0</v>
      </c>
      <c r="GF86">
        <v>1618724873</v>
      </c>
      <c r="GG86">
        <v>2</v>
      </c>
      <c r="GH86">
        <v>1</v>
      </c>
      <c r="GI86">
        <v>2</v>
      </c>
      <c r="GJ86">
        <v>0</v>
      </c>
      <c r="GK86">
        <f>ROUND(R86*(S12)/100,2)</f>
        <v>0</v>
      </c>
      <c r="GL86">
        <f t="shared" si="97"/>
        <v>0</v>
      </c>
      <c r="GM86">
        <f t="shared" si="98"/>
        <v>3020.03</v>
      </c>
      <c r="GN86">
        <f t="shared" si="99"/>
        <v>3020.03</v>
      </c>
      <c r="GO86">
        <f t="shared" si="100"/>
        <v>0</v>
      </c>
      <c r="GP86">
        <f t="shared" si="101"/>
        <v>0</v>
      </c>
      <c r="GR86">
        <v>0</v>
      </c>
      <c r="GS86">
        <v>0</v>
      </c>
      <c r="GT86">
        <v>0</v>
      </c>
      <c r="GU86" t="s">
        <v>3</v>
      </c>
      <c r="GV86">
        <f t="shared" si="102"/>
        <v>0</v>
      </c>
      <c r="GW86">
        <v>1</v>
      </c>
      <c r="GX86">
        <f t="shared" si="103"/>
        <v>0</v>
      </c>
      <c r="HA86">
        <v>0</v>
      </c>
      <c r="HB86">
        <v>0</v>
      </c>
      <c r="IK86">
        <v>0</v>
      </c>
    </row>
    <row r="87" spans="1:255" x14ac:dyDescent="0.2">
      <c r="A87" s="2">
        <v>17</v>
      </c>
      <c r="B87" s="2">
        <v>1</v>
      </c>
      <c r="C87" s="2">
        <f>ROW(SmtRes!A202)</f>
        <v>202</v>
      </c>
      <c r="D87" s="2">
        <f>ROW(EtalonRes!A194)</f>
        <v>194</v>
      </c>
      <c r="E87" s="2" t="s">
        <v>168</v>
      </c>
      <c r="F87" s="2" t="s">
        <v>169</v>
      </c>
      <c r="G87" s="2" t="s">
        <v>170</v>
      </c>
      <c r="H87" s="2" t="s">
        <v>171</v>
      </c>
      <c r="I87" s="2">
        <f>ROUND((123.4+82.58)/1000,9)</f>
        <v>0.20598</v>
      </c>
      <c r="J87" s="2">
        <v>0</v>
      </c>
      <c r="K87" s="2"/>
      <c r="L87" s="2"/>
      <c r="M87" s="2"/>
      <c r="N87" s="2"/>
      <c r="O87" s="2">
        <f t="shared" si="65"/>
        <v>1253.32</v>
      </c>
      <c r="P87" s="2">
        <f t="shared" si="66"/>
        <v>1222.6099999999999</v>
      </c>
      <c r="Q87" s="2">
        <f t="shared" si="67"/>
        <v>7.64</v>
      </c>
      <c r="R87" s="2">
        <f t="shared" si="68"/>
        <v>0.44</v>
      </c>
      <c r="S87" s="2">
        <f t="shared" si="69"/>
        <v>23.07</v>
      </c>
      <c r="T87" s="2">
        <f t="shared" si="70"/>
        <v>0</v>
      </c>
      <c r="U87" s="2">
        <f t="shared" si="71"/>
        <v>2.6035872000000002</v>
      </c>
      <c r="V87" s="2">
        <f t="shared" si="72"/>
        <v>3.2956800000000001E-2</v>
      </c>
      <c r="W87" s="2">
        <f t="shared" si="73"/>
        <v>0</v>
      </c>
      <c r="X87" s="2">
        <f t="shared" si="74"/>
        <v>24.69</v>
      </c>
      <c r="Y87" s="2">
        <f t="shared" si="75"/>
        <v>15.28</v>
      </c>
      <c r="Z87" s="2"/>
      <c r="AA87" s="2">
        <v>31230744</v>
      </c>
      <c r="AB87" s="2">
        <f t="shared" si="76"/>
        <v>6084.69</v>
      </c>
      <c r="AC87" s="2">
        <f t="shared" si="104"/>
        <v>5935.6</v>
      </c>
      <c r="AD87" s="2">
        <f t="shared" si="105"/>
        <v>37.1</v>
      </c>
      <c r="AE87" s="2">
        <f t="shared" si="106"/>
        <v>2.16</v>
      </c>
      <c r="AF87" s="2">
        <f t="shared" si="107"/>
        <v>111.99</v>
      </c>
      <c r="AG87" s="2">
        <f t="shared" si="81"/>
        <v>0</v>
      </c>
      <c r="AH87" s="2">
        <f t="shared" si="108"/>
        <v>12.64</v>
      </c>
      <c r="AI87" s="2">
        <f t="shared" si="109"/>
        <v>0.16</v>
      </c>
      <c r="AJ87" s="2">
        <f t="shared" si="84"/>
        <v>0</v>
      </c>
      <c r="AK87" s="2">
        <v>6084.69</v>
      </c>
      <c r="AL87" s="2">
        <v>5935.6</v>
      </c>
      <c r="AM87" s="2">
        <v>37.1</v>
      </c>
      <c r="AN87" s="2">
        <v>2.16</v>
      </c>
      <c r="AO87" s="2">
        <v>111.99</v>
      </c>
      <c r="AP87" s="2">
        <v>0</v>
      </c>
      <c r="AQ87" s="2">
        <v>12.64</v>
      </c>
      <c r="AR87" s="2">
        <v>0.16</v>
      </c>
      <c r="AS87" s="2">
        <v>0</v>
      </c>
      <c r="AT87" s="2">
        <v>105</v>
      </c>
      <c r="AU87" s="2">
        <v>65</v>
      </c>
      <c r="AV87" s="2">
        <v>1</v>
      </c>
      <c r="AW87" s="2">
        <v>1</v>
      </c>
      <c r="AX87" s="2"/>
      <c r="AY87" s="2"/>
      <c r="AZ87" s="2">
        <v>1</v>
      </c>
      <c r="BA87" s="2">
        <v>1</v>
      </c>
      <c r="BB87" s="2">
        <v>1</v>
      </c>
      <c r="BC87" s="2">
        <v>1</v>
      </c>
      <c r="BD87" s="2" t="s">
        <v>3</v>
      </c>
      <c r="BE87" s="2" t="s">
        <v>3</v>
      </c>
      <c r="BF87" s="2" t="s">
        <v>3</v>
      </c>
      <c r="BG87" s="2" t="s">
        <v>3</v>
      </c>
      <c r="BH87" s="2">
        <v>0</v>
      </c>
      <c r="BI87" s="2">
        <v>1</v>
      </c>
      <c r="BJ87" s="2" t="s">
        <v>172</v>
      </c>
      <c r="BK87" s="2"/>
      <c r="BL87" s="2"/>
      <c r="BM87" s="2">
        <v>6001</v>
      </c>
      <c r="BN87" s="2">
        <v>0</v>
      </c>
      <c r="BO87" s="2" t="s">
        <v>3</v>
      </c>
      <c r="BP87" s="2">
        <v>0</v>
      </c>
      <c r="BQ87" s="2">
        <v>2</v>
      </c>
      <c r="BR87" s="2">
        <v>0</v>
      </c>
      <c r="BS87" s="2">
        <v>1</v>
      </c>
      <c r="BT87" s="2">
        <v>1</v>
      </c>
      <c r="BU87" s="2">
        <v>1</v>
      </c>
      <c r="BV87" s="2">
        <v>1</v>
      </c>
      <c r="BW87" s="2">
        <v>1</v>
      </c>
      <c r="BX87" s="2">
        <v>1</v>
      </c>
      <c r="BY87" s="2" t="s">
        <v>3</v>
      </c>
      <c r="BZ87" s="2">
        <v>105</v>
      </c>
      <c r="CA87" s="2">
        <v>65</v>
      </c>
      <c r="CB87" s="2"/>
      <c r="CC87" s="2"/>
      <c r="CD87" s="2"/>
      <c r="CE87" s="2"/>
      <c r="CF87" s="2">
        <v>0</v>
      </c>
      <c r="CG87" s="2">
        <v>0</v>
      </c>
      <c r="CH87" s="2"/>
      <c r="CI87" s="2"/>
      <c r="CJ87" s="2"/>
      <c r="CK87" s="2"/>
      <c r="CL87" s="2"/>
      <c r="CM87" s="2">
        <v>0</v>
      </c>
      <c r="CN87" s="2" t="s">
        <v>3</v>
      </c>
      <c r="CO87" s="2">
        <v>0</v>
      </c>
      <c r="CP87" s="2">
        <f t="shared" si="85"/>
        <v>1253.32</v>
      </c>
      <c r="CQ87" s="2">
        <f t="shared" si="86"/>
        <v>5935.6</v>
      </c>
      <c r="CR87" s="2">
        <f t="shared" si="87"/>
        <v>37.1</v>
      </c>
      <c r="CS87" s="2">
        <f t="shared" si="88"/>
        <v>2.16</v>
      </c>
      <c r="CT87" s="2">
        <f t="shared" si="89"/>
        <v>111.99</v>
      </c>
      <c r="CU87" s="2">
        <f t="shared" si="90"/>
        <v>0</v>
      </c>
      <c r="CV87" s="2">
        <f t="shared" si="91"/>
        <v>12.64</v>
      </c>
      <c r="CW87" s="2">
        <f t="shared" si="92"/>
        <v>0.16</v>
      </c>
      <c r="CX87" s="2">
        <f t="shared" si="93"/>
        <v>0</v>
      </c>
      <c r="CY87" s="2">
        <f t="shared" si="94"/>
        <v>24.685500000000001</v>
      </c>
      <c r="CZ87" s="2">
        <f t="shared" si="95"/>
        <v>15.281500000000001</v>
      </c>
      <c r="DA87" s="2"/>
      <c r="DB87" s="2"/>
      <c r="DC87" s="2" t="s">
        <v>3</v>
      </c>
      <c r="DD87" s="2" t="s">
        <v>3</v>
      </c>
      <c r="DE87" s="2" t="s">
        <v>3</v>
      </c>
      <c r="DF87" s="2" t="s">
        <v>3</v>
      </c>
      <c r="DG87" s="2" t="s">
        <v>3</v>
      </c>
      <c r="DH87" s="2" t="s">
        <v>3</v>
      </c>
      <c r="DI87" s="2" t="s">
        <v>3</v>
      </c>
      <c r="DJ87" s="2" t="s">
        <v>3</v>
      </c>
      <c r="DK87" s="2" t="s">
        <v>3</v>
      </c>
      <c r="DL87" s="2" t="s">
        <v>3</v>
      </c>
      <c r="DM87" s="2" t="s">
        <v>3</v>
      </c>
      <c r="DN87" s="2">
        <v>0</v>
      </c>
      <c r="DO87" s="2">
        <v>0</v>
      </c>
      <c r="DP87" s="2">
        <v>1</v>
      </c>
      <c r="DQ87" s="2">
        <v>1</v>
      </c>
      <c r="DR87" s="2"/>
      <c r="DS87" s="2"/>
      <c r="DT87" s="2"/>
      <c r="DU87" s="2">
        <v>1013</v>
      </c>
      <c r="DV87" s="2" t="s">
        <v>171</v>
      </c>
      <c r="DW87" s="2" t="s">
        <v>171</v>
      </c>
      <c r="DX87" s="2">
        <v>1</v>
      </c>
      <c r="DY87" s="2"/>
      <c r="DZ87" s="2"/>
      <c r="EA87" s="2"/>
      <c r="EB87" s="2"/>
      <c r="EC87" s="2"/>
      <c r="ED87" s="2"/>
      <c r="EE87" s="2">
        <v>31230491</v>
      </c>
      <c r="EF87" s="2">
        <v>2</v>
      </c>
      <c r="EG87" s="2" t="s">
        <v>21</v>
      </c>
      <c r="EH87" s="2">
        <v>0</v>
      </c>
      <c r="EI87" s="2" t="s">
        <v>3</v>
      </c>
      <c r="EJ87" s="2">
        <v>1</v>
      </c>
      <c r="EK87" s="2">
        <v>6001</v>
      </c>
      <c r="EL87" s="2" t="s">
        <v>151</v>
      </c>
      <c r="EM87" s="2" t="s">
        <v>152</v>
      </c>
      <c r="EN87" s="2"/>
      <c r="EO87" s="2" t="s">
        <v>3</v>
      </c>
      <c r="EP87" s="2"/>
      <c r="EQ87" s="2">
        <v>0</v>
      </c>
      <c r="ER87" s="2">
        <v>6084.69</v>
      </c>
      <c r="ES87" s="2">
        <v>5935.6</v>
      </c>
      <c r="ET87" s="2">
        <v>37.1</v>
      </c>
      <c r="EU87" s="2">
        <v>2.16</v>
      </c>
      <c r="EV87" s="2">
        <v>111.99</v>
      </c>
      <c r="EW87" s="2">
        <v>12.64</v>
      </c>
      <c r="EX87" s="2">
        <v>0.16</v>
      </c>
      <c r="EY87" s="2">
        <v>0</v>
      </c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>
        <v>0</v>
      </c>
      <c r="FR87" s="2">
        <f t="shared" si="96"/>
        <v>0</v>
      </c>
      <c r="FS87" s="2">
        <v>0</v>
      </c>
      <c r="FT87" s="2"/>
      <c r="FU87" s="2"/>
      <c r="FV87" s="2"/>
      <c r="FW87" s="2"/>
      <c r="FX87" s="2">
        <v>105</v>
      </c>
      <c r="FY87" s="2">
        <v>65</v>
      </c>
      <c r="FZ87" s="2"/>
      <c r="GA87" s="2" t="s">
        <v>3</v>
      </c>
      <c r="GB87" s="2"/>
      <c r="GC87" s="2"/>
      <c r="GD87" s="2">
        <v>0</v>
      </c>
      <c r="GE87" s="2"/>
      <c r="GF87" s="2">
        <v>360160452</v>
      </c>
      <c r="GG87" s="2">
        <v>2</v>
      </c>
      <c r="GH87" s="2">
        <v>1</v>
      </c>
      <c r="GI87" s="2">
        <v>-2</v>
      </c>
      <c r="GJ87" s="2">
        <v>0</v>
      </c>
      <c r="GK87" s="2">
        <f>ROUND(R87*(R12)/100,2)</f>
        <v>0</v>
      </c>
      <c r="GL87" s="2">
        <f t="shared" si="97"/>
        <v>0</v>
      </c>
      <c r="GM87" s="2">
        <f t="shared" si="98"/>
        <v>1293.29</v>
      </c>
      <c r="GN87" s="2">
        <f t="shared" si="99"/>
        <v>1293.29</v>
      </c>
      <c r="GO87" s="2">
        <f t="shared" si="100"/>
        <v>0</v>
      </c>
      <c r="GP87" s="2">
        <f t="shared" si="101"/>
        <v>0</v>
      </c>
      <c r="GQ87" s="2"/>
      <c r="GR87" s="2">
        <v>0</v>
      </c>
      <c r="GS87" s="2">
        <v>3</v>
      </c>
      <c r="GT87" s="2">
        <v>0</v>
      </c>
      <c r="GU87" s="2" t="s">
        <v>3</v>
      </c>
      <c r="GV87" s="2">
        <f t="shared" si="102"/>
        <v>0</v>
      </c>
      <c r="GW87" s="2">
        <v>1</v>
      </c>
      <c r="GX87" s="2">
        <f t="shared" si="103"/>
        <v>0</v>
      </c>
      <c r="GY87" s="2"/>
      <c r="GZ87" s="2"/>
      <c r="HA87" s="2">
        <v>0</v>
      </c>
      <c r="HB87" s="2">
        <v>0</v>
      </c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  <c r="HY87" s="2"/>
      <c r="HZ87" s="2"/>
      <c r="IA87" s="2"/>
      <c r="IB87" s="2"/>
      <c r="IC87" s="2"/>
      <c r="ID87" s="2"/>
      <c r="IE87" s="2"/>
      <c r="IF87" s="2"/>
      <c r="IG87" s="2"/>
      <c r="IH87" s="2"/>
      <c r="II87" s="2"/>
      <c r="IJ87" s="2"/>
      <c r="IK87" s="2">
        <v>0</v>
      </c>
      <c r="IL87" s="2"/>
      <c r="IM87" s="2"/>
      <c r="IN87" s="2"/>
      <c r="IO87" s="2"/>
      <c r="IP87" s="2"/>
      <c r="IQ87" s="2"/>
      <c r="IR87" s="2"/>
      <c r="IS87" s="2"/>
      <c r="IT87" s="2"/>
      <c r="IU87" s="2"/>
    </row>
    <row r="88" spans="1:255" x14ac:dyDescent="0.2">
      <c r="A88">
        <v>17</v>
      </c>
      <c r="B88">
        <v>1</v>
      </c>
      <c r="C88">
        <f>ROW(SmtRes!A210)</f>
        <v>210</v>
      </c>
      <c r="D88">
        <f>ROW(EtalonRes!A200)</f>
        <v>200</v>
      </c>
      <c r="E88" t="s">
        <v>168</v>
      </c>
      <c r="F88" t="s">
        <v>169</v>
      </c>
      <c r="G88" t="s">
        <v>170</v>
      </c>
      <c r="H88" t="s">
        <v>171</v>
      </c>
      <c r="I88">
        <f>ROUND((123.4+82.58)/1000,9)</f>
        <v>0.20598</v>
      </c>
      <c r="J88">
        <v>0</v>
      </c>
      <c r="O88">
        <f t="shared" si="65"/>
        <v>6476.84</v>
      </c>
      <c r="P88">
        <f t="shared" si="66"/>
        <v>5844.1</v>
      </c>
      <c r="Q88">
        <f t="shared" si="67"/>
        <v>62.51</v>
      </c>
      <c r="R88">
        <f t="shared" si="68"/>
        <v>11</v>
      </c>
      <c r="S88">
        <f t="shared" si="69"/>
        <v>570.23</v>
      </c>
      <c r="T88">
        <f t="shared" si="70"/>
        <v>0</v>
      </c>
      <c r="U88">
        <f t="shared" si="71"/>
        <v>2.6035872000000002</v>
      </c>
      <c r="V88">
        <f t="shared" si="72"/>
        <v>3.2956800000000001E-2</v>
      </c>
      <c r="W88">
        <f t="shared" si="73"/>
        <v>0</v>
      </c>
      <c r="X88">
        <f t="shared" si="74"/>
        <v>517.29</v>
      </c>
      <c r="Y88">
        <f t="shared" si="75"/>
        <v>302.24</v>
      </c>
      <c r="AA88">
        <v>31230745</v>
      </c>
      <c r="AB88">
        <f t="shared" si="76"/>
        <v>6084.69</v>
      </c>
      <c r="AC88">
        <f t="shared" si="104"/>
        <v>5935.6</v>
      </c>
      <c r="AD88">
        <f t="shared" si="105"/>
        <v>37.1</v>
      </c>
      <c r="AE88">
        <f t="shared" si="106"/>
        <v>2.16</v>
      </c>
      <c r="AF88">
        <f t="shared" si="107"/>
        <v>111.99</v>
      </c>
      <c r="AG88">
        <f t="shared" si="81"/>
        <v>0</v>
      </c>
      <c r="AH88">
        <f t="shared" si="108"/>
        <v>12.64</v>
      </c>
      <c r="AI88">
        <f t="shared" si="109"/>
        <v>0.16</v>
      </c>
      <c r="AJ88">
        <f t="shared" si="84"/>
        <v>0</v>
      </c>
      <c r="AK88">
        <v>6084.69</v>
      </c>
      <c r="AL88">
        <v>5935.6</v>
      </c>
      <c r="AM88">
        <v>37.1</v>
      </c>
      <c r="AN88">
        <v>2.16</v>
      </c>
      <c r="AO88">
        <v>111.99</v>
      </c>
      <c r="AP88">
        <v>0</v>
      </c>
      <c r="AQ88">
        <v>12.64</v>
      </c>
      <c r="AR88">
        <v>0.16</v>
      </c>
      <c r="AS88">
        <v>0</v>
      </c>
      <c r="AT88">
        <v>89</v>
      </c>
      <c r="AU88">
        <v>52</v>
      </c>
      <c r="AV88">
        <v>1</v>
      </c>
      <c r="AW88">
        <v>1</v>
      </c>
      <c r="AZ88">
        <v>1</v>
      </c>
      <c r="BA88">
        <v>24.72</v>
      </c>
      <c r="BB88">
        <v>8.18</v>
      </c>
      <c r="BC88">
        <v>4.78</v>
      </c>
      <c r="BD88" t="s">
        <v>3</v>
      </c>
      <c r="BE88" t="s">
        <v>3</v>
      </c>
      <c r="BF88" t="s">
        <v>3</v>
      </c>
      <c r="BG88" t="s">
        <v>3</v>
      </c>
      <c r="BH88">
        <v>0</v>
      </c>
      <c r="BI88">
        <v>1</v>
      </c>
      <c r="BJ88" t="s">
        <v>172</v>
      </c>
      <c r="BM88">
        <v>6001</v>
      </c>
      <c r="BN88">
        <v>0</v>
      </c>
      <c r="BO88" t="s">
        <v>169</v>
      </c>
      <c r="BP88">
        <v>1</v>
      </c>
      <c r="BQ88">
        <v>2</v>
      </c>
      <c r="BR88">
        <v>0</v>
      </c>
      <c r="BS88">
        <v>24.72</v>
      </c>
      <c r="BT88">
        <v>1</v>
      </c>
      <c r="BU88">
        <v>1</v>
      </c>
      <c r="BV88">
        <v>1</v>
      </c>
      <c r="BW88">
        <v>1</v>
      </c>
      <c r="BX88">
        <v>1</v>
      </c>
      <c r="BY88" t="s">
        <v>3</v>
      </c>
      <c r="BZ88">
        <v>105</v>
      </c>
      <c r="CA88">
        <v>65</v>
      </c>
      <c r="CF88">
        <v>0</v>
      </c>
      <c r="CG88">
        <v>0</v>
      </c>
      <c r="CM88">
        <v>0</v>
      </c>
      <c r="CN88" t="s">
        <v>3</v>
      </c>
      <c r="CO88">
        <v>0</v>
      </c>
      <c r="CP88">
        <f t="shared" si="85"/>
        <v>6476.84</v>
      </c>
      <c r="CQ88">
        <f t="shared" si="86"/>
        <v>28372.168000000001</v>
      </c>
      <c r="CR88">
        <f t="shared" si="87"/>
        <v>303.47800000000001</v>
      </c>
      <c r="CS88">
        <f t="shared" si="88"/>
        <v>53.395200000000003</v>
      </c>
      <c r="CT88">
        <f t="shared" si="89"/>
        <v>2768.3927999999996</v>
      </c>
      <c r="CU88">
        <f t="shared" si="90"/>
        <v>0</v>
      </c>
      <c r="CV88">
        <f t="shared" si="91"/>
        <v>12.64</v>
      </c>
      <c r="CW88">
        <f t="shared" si="92"/>
        <v>0.16</v>
      </c>
      <c r="CX88">
        <f t="shared" si="93"/>
        <v>0</v>
      </c>
      <c r="CY88">
        <f t="shared" si="94"/>
        <v>517.29470000000003</v>
      </c>
      <c r="CZ88">
        <f t="shared" si="95"/>
        <v>302.2396</v>
      </c>
      <c r="DC88" t="s">
        <v>3</v>
      </c>
      <c r="DD88" t="s">
        <v>3</v>
      </c>
      <c r="DE88" t="s">
        <v>3</v>
      </c>
      <c r="DF88" t="s">
        <v>3</v>
      </c>
      <c r="DG88" t="s">
        <v>3</v>
      </c>
      <c r="DH88" t="s">
        <v>3</v>
      </c>
      <c r="DI88" t="s">
        <v>3</v>
      </c>
      <c r="DJ88" t="s">
        <v>3</v>
      </c>
      <c r="DK88" t="s">
        <v>3</v>
      </c>
      <c r="DL88" t="s">
        <v>3</v>
      </c>
      <c r="DM88" t="s">
        <v>3</v>
      </c>
      <c r="DN88">
        <v>0</v>
      </c>
      <c r="DO88">
        <v>0</v>
      </c>
      <c r="DP88">
        <v>1</v>
      </c>
      <c r="DQ88">
        <v>1</v>
      </c>
      <c r="DU88">
        <v>1013</v>
      </c>
      <c r="DV88" t="s">
        <v>171</v>
      </c>
      <c r="DW88" t="s">
        <v>171</v>
      </c>
      <c r="DX88">
        <v>1</v>
      </c>
      <c r="EE88">
        <v>31230491</v>
      </c>
      <c r="EF88">
        <v>2</v>
      </c>
      <c r="EG88" t="s">
        <v>21</v>
      </c>
      <c r="EH88">
        <v>0</v>
      </c>
      <c r="EI88" t="s">
        <v>3</v>
      </c>
      <c r="EJ88">
        <v>1</v>
      </c>
      <c r="EK88">
        <v>6001</v>
      </c>
      <c r="EL88" t="s">
        <v>151</v>
      </c>
      <c r="EM88" t="s">
        <v>152</v>
      </c>
      <c r="EO88" t="s">
        <v>3</v>
      </c>
      <c r="EQ88">
        <v>0</v>
      </c>
      <c r="ER88">
        <v>6084.69</v>
      </c>
      <c r="ES88">
        <v>5935.6</v>
      </c>
      <c r="ET88">
        <v>37.1</v>
      </c>
      <c r="EU88">
        <v>2.16</v>
      </c>
      <c r="EV88">
        <v>111.99</v>
      </c>
      <c r="EW88">
        <v>12.64</v>
      </c>
      <c r="EX88">
        <v>0.16</v>
      </c>
      <c r="EY88">
        <v>0</v>
      </c>
      <c r="FQ88">
        <v>0</v>
      </c>
      <c r="FR88">
        <f t="shared" si="96"/>
        <v>0</v>
      </c>
      <c r="FS88">
        <v>0</v>
      </c>
      <c r="FV88" t="s">
        <v>24</v>
      </c>
      <c r="FW88" t="s">
        <v>25</v>
      </c>
      <c r="FX88">
        <v>105</v>
      </c>
      <c r="FY88">
        <v>65</v>
      </c>
      <c r="GA88" t="s">
        <v>3</v>
      </c>
      <c r="GD88">
        <v>0</v>
      </c>
      <c r="GF88">
        <v>360160452</v>
      </c>
      <c r="GG88">
        <v>2</v>
      </c>
      <c r="GH88">
        <v>1</v>
      </c>
      <c r="GI88">
        <v>2</v>
      </c>
      <c r="GJ88">
        <v>0</v>
      </c>
      <c r="GK88">
        <f>ROUND(R88*(S12)/100,2)</f>
        <v>0</v>
      </c>
      <c r="GL88">
        <f t="shared" si="97"/>
        <v>0</v>
      </c>
      <c r="GM88">
        <f t="shared" si="98"/>
        <v>7296.37</v>
      </c>
      <c r="GN88">
        <f t="shared" si="99"/>
        <v>7296.37</v>
      </c>
      <c r="GO88">
        <f t="shared" si="100"/>
        <v>0</v>
      </c>
      <c r="GP88">
        <f t="shared" si="101"/>
        <v>0</v>
      </c>
      <c r="GR88">
        <v>0</v>
      </c>
      <c r="GS88">
        <v>0</v>
      </c>
      <c r="GT88">
        <v>0</v>
      </c>
      <c r="GU88" t="s">
        <v>3</v>
      </c>
      <c r="GV88">
        <f t="shared" si="102"/>
        <v>0</v>
      </c>
      <c r="GW88">
        <v>1</v>
      </c>
      <c r="GX88">
        <f t="shared" si="103"/>
        <v>0</v>
      </c>
      <c r="HA88">
        <v>0</v>
      </c>
      <c r="HB88">
        <v>0</v>
      </c>
      <c r="IK88">
        <v>0</v>
      </c>
    </row>
    <row r="89" spans="1:255" x14ac:dyDescent="0.2">
      <c r="A89" s="2">
        <v>18</v>
      </c>
      <c r="B89" s="2">
        <v>1</v>
      </c>
      <c r="C89" s="2">
        <v>202</v>
      </c>
      <c r="D89" s="2"/>
      <c r="E89" s="2" t="s">
        <v>173</v>
      </c>
      <c r="F89" s="2" t="s">
        <v>174</v>
      </c>
      <c r="G89" s="2" t="s">
        <v>175</v>
      </c>
      <c r="H89" s="2" t="s">
        <v>52</v>
      </c>
      <c r="I89" s="2">
        <f>I87*J89</f>
        <v>-0.20598</v>
      </c>
      <c r="J89" s="2">
        <v>-1</v>
      </c>
      <c r="K89" s="2"/>
      <c r="L89" s="2"/>
      <c r="M89" s="2"/>
      <c r="N89" s="2"/>
      <c r="O89" s="2">
        <f t="shared" si="65"/>
        <v>-1163.79</v>
      </c>
      <c r="P89" s="2">
        <f t="shared" si="66"/>
        <v>-1163.79</v>
      </c>
      <c r="Q89" s="2">
        <f t="shared" si="67"/>
        <v>0</v>
      </c>
      <c r="R89" s="2">
        <f t="shared" si="68"/>
        <v>0</v>
      </c>
      <c r="S89" s="2">
        <f t="shared" si="69"/>
        <v>0</v>
      </c>
      <c r="T89" s="2">
        <f t="shared" si="70"/>
        <v>0</v>
      </c>
      <c r="U89" s="2">
        <f t="shared" si="71"/>
        <v>0</v>
      </c>
      <c r="V89" s="2">
        <f t="shared" si="72"/>
        <v>0</v>
      </c>
      <c r="W89" s="2">
        <f t="shared" si="73"/>
        <v>0</v>
      </c>
      <c r="X89" s="2">
        <f t="shared" si="74"/>
        <v>0</v>
      </c>
      <c r="Y89" s="2">
        <f t="shared" si="75"/>
        <v>0</v>
      </c>
      <c r="Z89" s="2"/>
      <c r="AA89" s="2">
        <v>31230744</v>
      </c>
      <c r="AB89" s="2">
        <f t="shared" si="76"/>
        <v>5650</v>
      </c>
      <c r="AC89" s="2">
        <f t="shared" si="104"/>
        <v>5650</v>
      </c>
      <c r="AD89" s="2">
        <f t="shared" si="105"/>
        <v>0</v>
      </c>
      <c r="AE89" s="2">
        <f t="shared" si="106"/>
        <v>0</v>
      </c>
      <c r="AF89" s="2">
        <f t="shared" si="107"/>
        <v>0</v>
      </c>
      <c r="AG89" s="2">
        <f t="shared" si="81"/>
        <v>0</v>
      </c>
      <c r="AH89" s="2">
        <f t="shared" si="108"/>
        <v>0</v>
      </c>
      <c r="AI89" s="2">
        <f t="shared" si="109"/>
        <v>0</v>
      </c>
      <c r="AJ89" s="2">
        <f t="shared" si="84"/>
        <v>0</v>
      </c>
      <c r="AK89" s="2">
        <v>5650</v>
      </c>
      <c r="AL89" s="2">
        <v>5650</v>
      </c>
      <c r="AM89" s="2">
        <v>0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105</v>
      </c>
      <c r="AU89" s="2">
        <v>65</v>
      </c>
      <c r="AV89" s="2">
        <v>1</v>
      </c>
      <c r="AW89" s="2">
        <v>1</v>
      </c>
      <c r="AX89" s="2"/>
      <c r="AY89" s="2"/>
      <c r="AZ89" s="2">
        <v>1</v>
      </c>
      <c r="BA89" s="2">
        <v>1</v>
      </c>
      <c r="BB89" s="2">
        <v>1</v>
      </c>
      <c r="BC89" s="2">
        <v>1</v>
      </c>
      <c r="BD89" s="2" t="s">
        <v>3</v>
      </c>
      <c r="BE89" s="2" t="s">
        <v>3</v>
      </c>
      <c r="BF89" s="2" t="s">
        <v>3</v>
      </c>
      <c r="BG89" s="2" t="s">
        <v>3</v>
      </c>
      <c r="BH89" s="2">
        <v>3</v>
      </c>
      <c r="BI89" s="2">
        <v>1</v>
      </c>
      <c r="BJ89" s="2" t="s">
        <v>176</v>
      </c>
      <c r="BK89" s="2"/>
      <c r="BL89" s="2"/>
      <c r="BM89" s="2">
        <v>6001</v>
      </c>
      <c r="BN89" s="2">
        <v>0</v>
      </c>
      <c r="BO89" s="2" t="s">
        <v>3</v>
      </c>
      <c r="BP89" s="2">
        <v>0</v>
      </c>
      <c r="BQ89" s="2">
        <v>2</v>
      </c>
      <c r="BR89" s="2">
        <v>1</v>
      </c>
      <c r="BS89" s="2">
        <v>1</v>
      </c>
      <c r="BT89" s="2">
        <v>1</v>
      </c>
      <c r="BU89" s="2">
        <v>1</v>
      </c>
      <c r="BV89" s="2">
        <v>1</v>
      </c>
      <c r="BW89" s="2">
        <v>1</v>
      </c>
      <c r="BX89" s="2">
        <v>1</v>
      </c>
      <c r="BY89" s="2" t="s">
        <v>3</v>
      </c>
      <c r="BZ89" s="2">
        <v>105</v>
      </c>
      <c r="CA89" s="2">
        <v>65</v>
      </c>
      <c r="CB89" s="2"/>
      <c r="CC89" s="2"/>
      <c r="CD89" s="2"/>
      <c r="CE89" s="2"/>
      <c r="CF89" s="2">
        <v>0</v>
      </c>
      <c r="CG89" s="2">
        <v>0</v>
      </c>
      <c r="CH89" s="2"/>
      <c r="CI89" s="2"/>
      <c r="CJ89" s="2"/>
      <c r="CK89" s="2"/>
      <c r="CL89" s="2"/>
      <c r="CM89" s="2">
        <v>0</v>
      </c>
      <c r="CN89" s="2" t="s">
        <v>3</v>
      </c>
      <c r="CO89" s="2">
        <v>0</v>
      </c>
      <c r="CP89" s="2">
        <f t="shared" si="85"/>
        <v>-1163.79</v>
      </c>
      <c r="CQ89" s="2">
        <f t="shared" si="86"/>
        <v>5650</v>
      </c>
      <c r="CR89" s="2">
        <f t="shared" si="87"/>
        <v>0</v>
      </c>
      <c r="CS89" s="2">
        <f t="shared" si="88"/>
        <v>0</v>
      </c>
      <c r="CT89" s="2">
        <f t="shared" si="89"/>
        <v>0</v>
      </c>
      <c r="CU89" s="2">
        <f t="shared" si="90"/>
        <v>0</v>
      </c>
      <c r="CV89" s="2">
        <f t="shared" si="91"/>
        <v>0</v>
      </c>
      <c r="CW89" s="2">
        <f t="shared" si="92"/>
        <v>0</v>
      </c>
      <c r="CX89" s="2">
        <f t="shared" si="93"/>
        <v>0</v>
      </c>
      <c r="CY89" s="2">
        <f t="shared" si="94"/>
        <v>0</v>
      </c>
      <c r="CZ89" s="2">
        <f t="shared" si="95"/>
        <v>0</v>
      </c>
      <c r="DA89" s="2"/>
      <c r="DB89" s="2"/>
      <c r="DC89" s="2" t="s">
        <v>3</v>
      </c>
      <c r="DD89" s="2" t="s">
        <v>3</v>
      </c>
      <c r="DE89" s="2" t="s">
        <v>3</v>
      </c>
      <c r="DF89" s="2" t="s">
        <v>3</v>
      </c>
      <c r="DG89" s="2" t="s">
        <v>3</v>
      </c>
      <c r="DH89" s="2" t="s">
        <v>3</v>
      </c>
      <c r="DI89" s="2" t="s">
        <v>3</v>
      </c>
      <c r="DJ89" s="2" t="s">
        <v>3</v>
      </c>
      <c r="DK89" s="2" t="s">
        <v>3</v>
      </c>
      <c r="DL89" s="2" t="s">
        <v>3</v>
      </c>
      <c r="DM89" s="2" t="s">
        <v>3</v>
      </c>
      <c r="DN89" s="2">
        <v>0</v>
      </c>
      <c r="DO89" s="2">
        <v>0</v>
      </c>
      <c r="DP89" s="2">
        <v>1</v>
      </c>
      <c r="DQ89" s="2">
        <v>1</v>
      </c>
      <c r="DR89" s="2"/>
      <c r="DS89" s="2"/>
      <c r="DT89" s="2"/>
      <c r="DU89" s="2">
        <v>1009</v>
      </c>
      <c r="DV89" s="2" t="s">
        <v>52</v>
      </c>
      <c r="DW89" s="2" t="s">
        <v>52</v>
      </c>
      <c r="DX89" s="2">
        <v>1000</v>
      </c>
      <c r="DY89" s="2"/>
      <c r="DZ89" s="2"/>
      <c r="EA89" s="2"/>
      <c r="EB89" s="2"/>
      <c r="EC89" s="2"/>
      <c r="ED89" s="2"/>
      <c r="EE89" s="2">
        <v>31230491</v>
      </c>
      <c r="EF89" s="2">
        <v>2</v>
      </c>
      <c r="EG89" s="2" t="s">
        <v>21</v>
      </c>
      <c r="EH89" s="2">
        <v>0</v>
      </c>
      <c r="EI89" s="2" t="s">
        <v>3</v>
      </c>
      <c r="EJ89" s="2">
        <v>1</v>
      </c>
      <c r="EK89" s="2">
        <v>6001</v>
      </c>
      <c r="EL89" s="2" t="s">
        <v>151</v>
      </c>
      <c r="EM89" s="2" t="s">
        <v>152</v>
      </c>
      <c r="EN89" s="2"/>
      <c r="EO89" s="2" t="s">
        <v>3</v>
      </c>
      <c r="EP89" s="2"/>
      <c r="EQ89" s="2">
        <v>32768</v>
      </c>
      <c r="ER89" s="2">
        <v>5650</v>
      </c>
      <c r="ES89" s="2">
        <v>5650</v>
      </c>
      <c r="ET89" s="2">
        <v>0</v>
      </c>
      <c r="EU89" s="2">
        <v>0</v>
      </c>
      <c r="EV89" s="2">
        <v>0</v>
      </c>
      <c r="EW89" s="2">
        <v>0</v>
      </c>
      <c r="EX89" s="2">
        <v>0</v>
      </c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>
        <v>0</v>
      </c>
      <c r="FR89" s="2">
        <f t="shared" si="96"/>
        <v>0</v>
      </c>
      <c r="FS89" s="2">
        <v>0</v>
      </c>
      <c r="FT89" s="2"/>
      <c r="FU89" s="2"/>
      <c r="FV89" s="2"/>
      <c r="FW89" s="2"/>
      <c r="FX89" s="2">
        <v>105</v>
      </c>
      <c r="FY89" s="2">
        <v>65</v>
      </c>
      <c r="FZ89" s="2"/>
      <c r="GA89" s="2" t="s">
        <v>89</v>
      </c>
      <c r="GB89" s="2"/>
      <c r="GC89" s="2"/>
      <c r="GD89" s="2">
        <v>0</v>
      </c>
      <c r="GE89" s="2"/>
      <c r="GF89" s="2">
        <v>-971207227</v>
      </c>
      <c r="GG89" s="2">
        <v>2</v>
      </c>
      <c r="GH89" s="2">
        <v>1</v>
      </c>
      <c r="GI89" s="2">
        <v>-2</v>
      </c>
      <c r="GJ89" s="2">
        <v>0</v>
      </c>
      <c r="GK89" s="2">
        <f>ROUND(R89*(R12)/100,2)</f>
        <v>0</v>
      </c>
      <c r="GL89" s="2">
        <f t="shared" si="97"/>
        <v>0</v>
      </c>
      <c r="GM89" s="2">
        <f t="shared" si="98"/>
        <v>-1163.79</v>
      </c>
      <c r="GN89" s="2">
        <f t="shared" si="99"/>
        <v>-1163.79</v>
      </c>
      <c r="GO89" s="2">
        <f t="shared" si="100"/>
        <v>0</v>
      </c>
      <c r="GP89" s="2">
        <f t="shared" si="101"/>
        <v>0</v>
      </c>
      <c r="GQ89" s="2"/>
      <c r="GR89" s="2">
        <v>0</v>
      </c>
      <c r="GS89" s="2">
        <v>4</v>
      </c>
      <c r="GT89" s="2">
        <v>0</v>
      </c>
      <c r="GU89" s="2" t="s">
        <v>3</v>
      </c>
      <c r="GV89" s="2">
        <f t="shared" si="102"/>
        <v>0</v>
      </c>
      <c r="GW89" s="2">
        <v>1</v>
      </c>
      <c r="GX89" s="2">
        <f t="shared" si="103"/>
        <v>0</v>
      </c>
      <c r="GY89" s="2"/>
      <c r="GZ89" s="2"/>
      <c r="HA89" s="2">
        <v>0</v>
      </c>
      <c r="HB89" s="2">
        <v>0</v>
      </c>
      <c r="HC89" s="2"/>
      <c r="HD89" s="2"/>
      <c r="HE89" s="2"/>
      <c r="HF89" s="2"/>
      <c r="HG89" s="2"/>
      <c r="HH89" s="2"/>
      <c r="HI89" s="2"/>
      <c r="HJ89" s="2"/>
      <c r="HK89" s="2"/>
      <c r="HL89" s="2"/>
      <c r="HM89" s="2"/>
      <c r="HN89" s="2"/>
      <c r="HO89" s="2"/>
      <c r="HP89" s="2"/>
      <c r="HQ89" s="2"/>
      <c r="HR89" s="2"/>
      <c r="HS89" s="2"/>
      <c r="HT89" s="2"/>
      <c r="HU89" s="2"/>
      <c r="HV89" s="2"/>
      <c r="HW89" s="2"/>
      <c r="HX89" s="2"/>
      <c r="HY89" s="2"/>
      <c r="HZ89" s="2"/>
      <c r="IA89" s="2"/>
      <c r="IB89" s="2"/>
      <c r="IC89" s="2"/>
      <c r="ID89" s="2"/>
      <c r="IE89" s="2"/>
      <c r="IF89" s="2"/>
      <c r="IG89" s="2"/>
      <c r="IH89" s="2"/>
      <c r="II89" s="2"/>
      <c r="IJ89" s="2"/>
      <c r="IK89" s="2">
        <v>0</v>
      </c>
      <c r="IL89" s="2"/>
      <c r="IM89" s="2"/>
      <c r="IN89" s="2"/>
      <c r="IO89" s="2"/>
      <c r="IP89" s="2"/>
      <c r="IQ89" s="2"/>
      <c r="IR89" s="2"/>
      <c r="IS89" s="2"/>
      <c r="IT89" s="2"/>
      <c r="IU89" s="2"/>
    </row>
    <row r="90" spans="1:255" x14ac:dyDescent="0.2">
      <c r="A90">
        <v>18</v>
      </c>
      <c r="B90">
        <v>1</v>
      </c>
      <c r="C90">
        <v>210</v>
      </c>
      <c r="E90" t="s">
        <v>173</v>
      </c>
      <c r="F90" t="s">
        <v>174</v>
      </c>
      <c r="G90" t="s">
        <v>175</v>
      </c>
      <c r="H90" t="s">
        <v>52</v>
      </c>
      <c r="I90">
        <f>I88*J90</f>
        <v>-0.20598</v>
      </c>
      <c r="J90">
        <v>-1</v>
      </c>
      <c r="O90">
        <f t="shared" si="65"/>
        <v>-5609.45</v>
      </c>
      <c r="P90">
        <f t="shared" si="66"/>
        <v>-5609.45</v>
      </c>
      <c r="Q90">
        <f t="shared" si="67"/>
        <v>0</v>
      </c>
      <c r="R90">
        <f t="shared" si="68"/>
        <v>0</v>
      </c>
      <c r="S90">
        <f t="shared" si="69"/>
        <v>0</v>
      </c>
      <c r="T90">
        <f t="shared" si="70"/>
        <v>0</v>
      </c>
      <c r="U90">
        <f t="shared" si="71"/>
        <v>0</v>
      </c>
      <c r="V90">
        <f t="shared" si="72"/>
        <v>0</v>
      </c>
      <c r="W90">
        <f t="shared" si="73"/>
        <v>0</v>
      </c>
      <c r="X90">
        <f t="shared" si="74"/>
        <v>0</v>
      </c>
      <c r="Y90">
        <f t="shared" si="75"/>
        <v>0</v>
      </c>
      <c r="AA90">
        <v>31230745</v>
      </c>
      <c r="AB90">
        <f t="shared" si="76"/>
        <v>5650</v>
      </c>
      <c r="AC90">
        <f t="shared" si="104"/>
        <v>5650</v>
      </c>
      <c r="AD90">
        <f t="shared" si="105"/>
        <v>0</v>
      </c>
      <c r="AE90">
        <f t="shared" si="106"/>
        <v>0</v>
      </c>
      <c r="AF90">
        <f t="shared" si="107"/>
        <v>0</v>
      </c>
      <c r="AG90">
        <f t="shared" si="81"/>
        <v>0</v>
      </c>
      <c r="AH90">
        <f t="shared" si="108"/>
        <v>0</v>
      </c>
      <c r="AI90">
        <f t="shared" si="109"/>
        <v>0</v>
      </c>
      <c r="AJ90">
        <f t="shared" si="84"/>
        <v>0</v>
      </c>
      <c r="AK90">
        <v>5650</v>
      </c>
      <c r="AL90">
        <v>5650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89</v>
      </c>
      <c r="AU90">
        <v>52</v>
      </c>
      <c r="AV90">
        <v>1</v>
      </c>
      <c r="AW90">
        <v>1</v>
      </c>
      <c r="AZ90">
        <v>1</v>
      </c>
      <c r="BA90">
        <v>1</v>
      </c>
      <c r="BB90">
        <v>1</v>
      </c>
      <c r="BC90">
        <v>4.82</v>
      </c>
      <c r="BD90" t="s">
        <v>3</v>
      </c>
      <c r="BE90" t="s">
        <v>3</v>
      </c>
      <c r="BF90" t="s">
        <v>3</v>
      </c>
      <c r="BG90" t="s">
        <v>3</v>
      </c>
      <c r="BH90">
        <v>3</v>
      </c>
      <c r="BI90">
        <v>1</v>
      </c>
      <c r="BJ90" t="s">
        <v>176</v>
      </c>
      <c r="BM90">
        <v>6001</v>
      </c>
      <c r="BN90">
        <v>0</v>
      </c>
      <c r="BO90" t="s">
        <v>174</v>
      </c>
      <c r="BP90">
        <v>1</v>
      </c>
      <c r="BQ90">
        <v>2</v>
      </c>
      <c r="BR90">
        <v>1</v>
      </c>
      <c r="BS90">
        <v>1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3</v>
      </c>
      <c r="BZ90">
        <v>105</v>
      </c>
      <c r="CA90">
        <v>65</v>
      </c>
      <c r="CF90">
        <v>0</v>
      </c>
      <c r="CG90">
        <v>0</v>
      </c>
      <c r="CM90">
        <v>0</v>
      </c>
      <c r="CN90" t="s">
        <v>3</v>
      </c>
      <c r="CO90">
        <v>0</v>
      </c>
      <c r="CP90">
        <f t="shared" si="85"/>
        <v>-5609.45</v>
      </c>
      <c r="CQ90">
        <f t="shared" si="86"/>
        <v>27233</v>
      </c>
      <c r="CR90">
        <f t="shared" si="87"/>
        <v>0</v>
      </c>
      <c r="CS90">
        <f t="shared" si="88"/>
        <v>0</v>
      </c>
      <c r="CT90">
        <f t="shared" si="89"/>
        <v>0</v>
      </c>
      <c r="CU90">
        <f t="shared" si="90"/>
        <v>0</v>
      </c>
      <c r="CV90">
        <f t="shared" si="91"/>
        <v>0</v>
      </c>
      <c r="CW90">
        <f t="shared" si="92"/>
        <v>0</v>
      </c>
      <c r="CX90">
        <f t="shared" si="93"/>
        <v>0</v>
      </c>
      <c r="CY90">
        <f t="shared" si="94"/>
        <v>0</v>
      </c>
      <c r="CZ90">
        <f t="shared" si="95"/>
        <v>0</v>
      </c>
      <c r="DC90" t="s">
        <v>3</v>
      </c>
      <c r="DD90" t="s">
        <v>3</v>
      </c>
      <c r="DE90" t="s">
        <v>3</v>
      </c>
      <c r="DF90" t="s">
        <v>3</v>
      </c>
      <c r="DG90" t="s">
        <v>3</v>
      </c>
      <c r="DH90" t="s">
        <v>3</v>
      </c>
      <c r="DI90" t="s">
        <v>3</v>
      </c>
      <c r="DJ90" t="s">
        <v>3</v>
      </c>
      <c r="DK90" t="s">
        <v>3</v>
      </c>
      <c r="DL90" t="s">
        <v>3</v>
      </c>
      <c r="DM90" t="s">
        <v>3</v>
      </c>
      <c r="DN90">
        <v>0</v>
      </c>
      <c r="DO90">
        <v>0</v>
      </c>
      <c r="DP90">
        <v>1</v>
      </c>
      <c r="DQ90">
        <v>1</v>
      </c>
      <c r="DU90">
        <v>1009</v>
      </c>
      <c r="DV90" t="s">
        <v>52</v>
      </c>
      <c r="DW90" t="s">
        <v>52</v>
      </c>
      <c r="DX90">
        <v>1000</v>
      </c>
      <c r="EE90">
        <v>31230491</v>
      </c>
      <c r="EF90">
        <v>2</v>
      </c>
      <c r="EG90" t="s">
        <v>21</v>
      </c>
      <c r="EH90">
        <v>0</v>
      </c>
      <c r="EI90" t="s">
        <v>3</v>
      </c>
      <c r="EJ90">
        <v>1</v>
      </c>
      <c r="EK90">
        <v>6001</v>
      </c>
      <c r="EL90" t="s">
        <v>151</v>
      </c>
      <c r="EM90" t="s">
        <v>152</v>
      </c>
      <c r="EO90" t="s">
        <v>3</v>
      </c>
      <c r="EQ90">
        <v>32768</v>
      </c>
      <c r="ER90">
        <v>5650</v>
      </c>
      <c r="ES90">
        <v>5650</v>
      </c>
      <c r="ET90">
        <v>0</v>
      </c>
      <c r="EU90">
        <v>0</v>
      </c>
      <c r="EV90">
        <v>0</v>
      </c>
      <c r="EW90">
        <v>0</v>
      </c>
      <c r="EX90">
        <v>0</v>
      </c>
      <c r="FQ90">
        <v>0</v>
      </c>
      <c r="FR90">
        <f t="shared" si="96"/>
        <v>0</v>
      </c>
      <c r="FS90">
        <v>0</v>
      </c>
      <c r="FV90" t="s">
        <v>24</v>
      </c>
      <c r="FW90" t="s">
        <v>25</v>
      </c>
      <c r="FX90">
        <v>105</v>
      </c>
      <c r="FY90">
        <v>65</v>
      </c>
      <c r="GA90" t="s">
        <v>89</v>
      </c>
      <c r="GD90">
        <v>0</v>
      </c>
      <c r="GF90">
        <v>-971207227</v>
      </c>
      <c r="GG90">
        <v>2</v>
      </c>
      <c r="GH90">
        <v>1</v>
      </c>
      <c r="GI90">
        <v>2</v>
      </c>
      <c r="GJ90">
        <v>0</v>
      </c>
      <c r="GK90">
        <f>ROUND(R90*(S12)/100,2)</f>
        <v>0</v>
      </c>
      <c r="GL90">
        <f t="shared" si="97"/>
        <v>0</v>
      </c>
      <c r="GM90">
        <f t="shared" si="98"/>
        <v>-5609.45</v>
      </c>
      <c r="GN90">
        <f t="shared" si="99"/>
        <v>-5609.45</v>
      </c>
      <c r="GO90">
        <f t="shared" si="100"/>
        <v>0</v>
      </c>
      <c r="GP90">
        <f t="shared" si="101"/>
        <v>0</v>
      </c>
      <c r="GR90">
        <v>0</v>
      </c>
      <c r="GS90">
        <v>4</v>
      </c>
      <c r="GT90">
        <v>0</v>
      </c>
      <c r="GU90" t="s">
        <v>3</v>
      </c>
      <c r="GV90">
        <f t="shared" si="102"/>
        <v>0</v>
      </c>
      <c r="GW90">
        <v>1</v>
      </c>
      <c r="GX90">
        <f t="shared" si="103"/>
        <v>0</v>
      </c>
      <c r="HA90">
        <v>0</v>
      </c>
      <c r="HB90">
        <v>0</v>
      </c>
      <c r="IK90">
        <v>0</v>
      </c>
    </row>
    <row r="91" spans="1:255" x14ac:dyDescent="0.2">
      <c r="A91" s="2">
        <v>18</v>
      </c>
      <c r="B91" s="2">
        <v>1</v>
      </c>
      <c r="C91" s="2">
        <v>200</v>
      </c>
      <c r="D91" s="2"/>
      <c r="E91" s="2" t="s">
        <v>177</v>
      </c>
      <c r="F91" s="2" t="s">
        <v>178</v>
      </c>
      <c r="G91" s="2" t="s">
        <v>179</v>
      </c>
      <c r="H91" s="2" t="s">
        <v>52</v>
      </c>
      <c r="I91" s="2">
        <f>I87*J91</f>
        <v>8.2580000000000001E-2</v>
      </c>
      <c r="J91" s="2">
        <v>0.40091270997184192</v>
      </c>
      <c r="K91" s="2"/>
      <c r="L91" s="2"/>
      <c r="M91" s="2"/>
      <c r="N91" s="2"/>
      <c r="O91" s="2">
        <f t="shared" si="65"/>
        <v>669.12</v>
      </c>
      <c r="P91" s="2">
        <f t="shared" si="66"/>
        <v>669.12</v>
      </c>
      <c r="Q91" s="2">
        <f t="shared" si="67"/>
        <v>0</v>
      </c>
      <c r="R91" s="2">
        <f t="shared" si="68"/>
        <v>0</v>
      </c>
      <c r="S91" s="2">
        <f t="shared" si="69"/>
        <v>0</v>
      </c>
      <c r="T91" s="2">
        <f t="shared" si="70"/>
        <v>0</v>
      </c>
      <c r="U91" s="2">
        <f t="shared" si="71"/>
        <v>0</v>
      </c>
      <c r="V91" s="2">
        <f t="shared" si="72"/>
        <v>0</v>
      </c>
      <c r="W91" s="2">
        <f t="shared" si="73"/>
        <v>2.82</v>
      </c>
      <c r="X91" s="2">
        <f t="shared" si="74"/>
        <v>0</v>
      </c>
      <c r="Y91" s="2">
        <f t="shared" si="75"/>
        <v>0</v>
      </c>
      <c r="Z91" s="2"/>
      <c r="AA91" s="2">
        <v>31230744</v>
      </c>
      <c r="AB91" s="2">
        <f t="shared" si="76"/>
        <v>8102.64</v>
      </c>
      <c r="AC91" s="2">
        <f t="shared" si="104"/>
        <v>8102.64</v>
      </c>
      <c r="AD91" s="2">
        <f t="shared" si="105"/>
        <v>0</v>
      </c>
      <c r="AE91" s="2">
        <f t="shared" si="106"/>
        <v>0</v>
      </c>
      <c r="AF91" s="2">
        <f t="shared" si="107"/>
        <v>0</v>
      </c>
      <c r="AG91" s="2">
        <f t="shared" si="81"/>
        <v>0</v>
      </c>
      <c r="AH91" s="2">
        <f t="shared" si="108"/>
        <v>0</v>
      </c>
      <c r="AI91" s="2">
        <f t="shared" si="109"/>
        <v>0</v>
      </c>
      <c r="AJ91" s="2">
        <f t="shared" si="84"/>
        <v>34.17</v>
      </c>
      <c r="AK91" s="2">
        <v>8102.64</v>
      </c>
      <c r="AL91" s="2">
        <v>8102.64</v>
      </c>
      <c r="AM91" s="2">
        <v>0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34.17</v>
      </c>
      <c r="AT91" s="2">
        <v>105</v>
      </c>
      <c r="AU91" s="2">
        <v>65</v>
      </c>
      <c r="AV91" s="2">
        <v>1</v>
      </c>
      <c r="AW91" s="2">
        <v>1</v>
      </c>
      <c r="AX91" s="2"/>
      <c r="AY91" s="2"/>
      <c r="AZ91" s="2">
        <v>1</v>
      </c>
      <c r="BA91" s="2">
        <v>1</v>
      </c>
      <c r="BB91" s="2">
        <v>1</v>
      </c>
      <c r="BC91" s="2">
        <v>1</v>
      </c>
      <c r="BD91" s="2" t="s">
        <v>3</v>
      </c>
      <c r="BE91" s="2" t="s">
        <v>3</v>
      </c>
      <c r="BF91" s="2" t="s">
        <v>3</v>
      </c>
      <c r="BG91" s="2" t="s">
        <v>3</v>
      </c>
      <c r="BH91" s="2">
        <v>3</v>
      </c>
      <c r="BI91" s="2">
        <v>1</v>
      </c>
      <c r="BJ91" s="2" t="s">
        <v>180</v>
      </c>
      <c r="BK91" s="2"/>
      <c r="BL91" s="2"/>
      <c r="BM91" s="2">
        <v>6001</v>
      </c>
      <c r="BN91" s="2">
        <v>0</v>
      </c>
      <c r="BO91" s="2" t="s">
        <v>3</v>
      </c>
      <c r="BP91" s="2">
        <v>0</v>
      </c>
      <c r="BQ91" s="2">
        <v>2</v>
      </c>
      <c r="BR91" s="2">
        <v>0</v>
      </c>
      <c r="BS91" s="2">
        <v>1</v>
      </c>
      <c r="BT91" s="2">
        <v>1</v>
      </c>
      <c r="BU91" s="2">
        <v>1</v>
      </c>
      <c r="BV91" s="2">
        <v>1</v>
      </c>
      <c r="BW91" s="2">
        <v>1</v>
      </c>
      <c r="BX91" s="2">
        <v>1</v>
      </c>
      <c r="BY91" s="2" t="s">
        <v>3</v>
      </c>
      <c r="BZ91" s="2">
        <v>105</v>
      </c>
      <c r="CA91" s="2">
        <v>65</v>
      </c>
      <c r="CB91" s="2"/>
      <c r="CC91" s="2"/>
      <c r="CD91" s="2"/>
      <c r="CE91" s="2"/>
      <c r="CF91" s="2">
        <v>0</v>
      </c>
      <c r="CG91" s="2">
        <v>0</v>
      </c>
      <c r="CH91" s="2"/>
      <c r="CI91" s="2"/>
      <c r="CJ91" s="2"/>
      <c r="CK91" s="2"/>
      <c r="CL91" s="2"/>
      <c r="CM91" s="2">
        <v>0</v>
      </c>
      <c r="CN91" s="2" t="s">
        <v>3</v>
      </c>
      <c r="CO91" s="2">
        <v>0</v>
      </c>
      <c r="CP91" s="2">
        <f t="shared" si="85"/>
        <v>669.12</v>
      </c>
      <c r="CQ91" s="2">
        <f t="shared" si="86"/>
        <v>8102.64</v>
      </c>
      <c r="CR91" s="2">
        <f t="shared" si="87"/>
        <v>0</v>
      </c>
      <c r="CS91" s="2">
        <f t="shared" si="88"/>
        <v>0</v>
      </c>
      <c r="CT91" s="2">
        <f t="shared" si="89"/>
        <v>0</v>
      </c>
      <c r="CU91" s="2">
        <f t="shared" si="90"/>
        <v>0</v>
      </c>
      <c r="CV91" s="2">
        <f t="shared" si="91"/>
        <v>0</v>
      </c>
      <c r="CW91" s="2">
        <f t="shared" si="92"/>
        <v>0</v>
      </c>
      <c r="CX91" s="2">
        <f t="shared" si="93"/>
        <v>34.17</v>
      </c>
      <c r="CY91" s="2">
        <f t="shared" si="94"/>
        <v>0</v>
      </c>
      <c r="CZ91" s="2">
        <f t="shared" si="95"/>
        <v>0</v>
      </c>
      <c r="DA91" s="2"/>
      <c r="DB91" s="2"/>
      <c r="DC91" s="2" t="s">
        <v>3</v>
      </c>
      <c r="DD91" s="2" t="s">
        <v>3</v>
      </c>
      <c r="DE91" s="2" t="s">
        <v>3</v>
      </c>
      <c r="DF91" s="2" t="s">
        <v>3</v>
      </c>
      <c r="DG91" s="2" t="s">
        <v>3</v>
      </c>
      <c r="DH91" s="2" t="s">
        <v>3</v>
      </c>
      <c r="DI91" s="2" t="s">
        <v>3</v>
      </c>
      <c r="DJ91" s="2" t="s">
        <v>3</v>
      </c>
      <c r="DK91" s="2" t="s">
        <v>3</v>
      </c>
      <c r="DL91" s="2" t="s">
        <v>3</v>
      </c>
      <c r="DM91" s="2" t="s">
        <v>3</v>
      </c>
      <c r="DN91" s="2">
        <v>0</v>
      </c>
      <c r="DO91" s="2">
        <v>0</v>
      </c>
      <c r="DP91" s="2">
        <v>1</v>
      </c>
      <c r="DQ91" s="2">
        <v>1</v>
      </c>
      <c r="DR91" s="2"/>
      <c r="DS91" s="2"/>
      <c r="DT91" s="2"/>
      <c r="DU91" s="2">
        <v>1009</v>
      </c>
      <c r="DV91" s="2" t="s">
        <v>52</v>
      </c>
      <c r="DW91" s="2" t="s">
        <v>52</v>
      </c>
      <c r="DX91" s="2">
        <v>1000</v>
      </c>
      <c r="DY91" s="2"/>
      <c r="DZ91" s="2"/>
      <c r="EA91" s="2"/>
      <c r="EB91" s="2"/>
      <c r="EC91" s="2"/>
      <c r="ED91" s="2"/>
      <c r="EE91" s="2">
        <v>31230491</v>
      </c>
      <c r="EF91" s="2">
        <v>2</v>
      </c>
      <c r="EG91" s="2" t="s">
        <v>21</v>
      </c>
      <c r="EH91" s="2">
        <v>0</v>
      </c>
      <c r="EI91" s="2" t="s">
        <v>3</v>
      </c>
      <c r="EJ91" s="2">
        <v>1</v>
      </c>
      <c r="EK91" s="2">
        <v>6001</v>
      </c>
      <c r="EL91" s="2" t="s">
        <v>151</v>
      </c>
      <c r="EM91" s="2" t="s">
        <v>152</v>
      </c>
      <c r="EN91" s="2"/>
      <c r="EO91" s="2" t="s">
        <v>3</v>
      </c>
      <c r="EP91" s="2"/>
      <c r="EQ91" s="2">
        <v>0</v>
      </c>
      <c r="ER91" s="2">
        <v>8102.64</v>
      </c>
      <c r="ES91" s="2">
        <v>8102.64</v>
      </c>
      <c r="ET91" s="2">
        <v>0</v>
      </c>
      <c r="EU91" s="2">
        <v>0</v>
      </c>
      <c r="EV91" s="2">
        <v>0</v>
      </c>
      <c r="EW91" s="2">
        <v>0</v>
      </c>
      <c r="EX91" s="2">
        <v>0</v>
      </c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>
        <v>0</v>
      </c>
      <c r="FR91" s="2">
        <f t="shared" si="96"/>
        <v>0</v>
      </c>
      <c r="FS91" s="2">
        <v>0</v>
      </c>
      <c r="FT91" s="2"/>
      <c r="FU91" s="2"/>
      <c r="FV91" s="2"/>
      <c r="FW91" s="2"/>
      <c r="FX91" s="2">
        <v>105</v>
      </c>
      <c r="FY91" s="2">
        <v>65</v>
      </c>
      <c r="FZ91" s="2"/>
      <c r="GA91" s="2" t="s">
        <v>3</v>
      </c>
      <c r="GB91" s="2"/>
      <c r="GC91" s="2"/>
      <c r="GD91" s="2">
        <v>0</v>
      </c>
      <c r="GE91" s="2"/>
      <c r="GF91" s="2">
        <v>-1344220999</v>
      </c>
      <c r="GG91" s="2">
        <v>2</v>
      </c>
      <c r="GH91" s="2">
        <v>1</v>
      </c>
      <c r="GI91" s="2">
        <v>-2</v>
      </c>
      <c r="GJ91" s="2">
        <v>0</v>
      </c>
      <c r="GK91" s="2">
        <f>ROUND(R91*(R12)/100,2)</f>
        <v>0</v>
      </c>
      <c r="GL91" s="2">
        <f t="shared" si="97"/>
        <v>0</v>
      </c>
      <c r="GM91" s="2">
        <f t="shared" si="98"/>
        <v>669.12</v>
      </c>
      <c r="GN91" s="2">
        <f t="shared" si="99"/>
        <v>669.12</v>
      </c>
      <c r="GO91" s="2">
        <f t="shared" si="100"/>
        <v>0</v>
      </c>
      <c r="GP91" s="2">
        <f t="shared" si="101"/>
        <v>0</v>
      </c>
      <c r="GQ91" s="2"/>
      <c r="GR91" s="2">
        <v>0</v>
      </c>
      <c r="GS91" s="2">
        <v>3</v>
      </c>
      <c r="GT91" s="2">
        <v>0</v>
      </c>
      <c r="GU91" s="2" t="s">
        <v>3</v>
      </c>
      <c r="GV91" s="2">
        <f t="shared" si="102"/>
        <v>0</v>
      </c>
      <c r="GW91" s="2">
        <v>1</v>
      </c>
      <c r="GX91" s="2">
        <f t="shared" si="103"/>
        <v>0</v>
      </c>
      <c r="GY91" s="2"/>
      <c r="GZ91" s="2"/>
      <c r="HA91" s="2">
        <v>0</v>
      </c>
      <c r="HB91" s="2">
        <v>0</v>
      </c>
      <c r="HC91" s="2"/>
      <c r="HD91" s="2"/>
      <c r="HE91" s="2"/>
      <c r="HF91" s="2"/>
      <c r="HG91" s="2"/>
      <c r="HH91" s="2"/>
      <c r="HI91" s="2"/>
      <c r="HJ91" s="2"/>
      <c r="HK91" s="2"/>
      <c r="HL91" s="2"/>
      <c r="HM91" s="2"/>
      <c r="HN91" s="2"/>
      <c r="HO91" s="2"/>
      <c r="HP91" s="2"/>
      <c r="HQ91" s="2"/>
      <c r="HR91" s="2"/>
      <c r="HS91" s="2"/>
      <c r="HT91" s="2"/>
      <c r="HU91" s="2"/>
      <c r="HV91" s="2"/>
      <c r="HW91" s="2"/>
      <c r="HX91" s="2"/>
      <c r="HY91" s="2"/>
      <c r="HZ91" s="2"/>
      <c r="IA91" s="2"/>
      <c r="IB91" s="2"/>
      <c r="IC91" s="2"/>
      <c r="ID91" s="2"/>
      <c r="IE91" s="2"/>
      <c r="IF91" s="2"/>
      <c r="IG91" s="2"/>
      <c r="IH91" s="2"/>
      <c r="II91" s="2"/>
      <c r="IJ91" s="2"/>
      <c r="IK91" s="2">
        <v>0</v>
      </c>
      <c r="IL91" s="2"/>
      <c r="IM91" s="2"/>
      <c r="IN91" s="2"/>
      <c r="IO91" s="2"/>
      <c r="IP91" s="2"/>
      <c r="IQ91" s="2"/>
      <c r="IR91" s="2"/>
      <c r="IS91" s="2"/>
      <c r="IT91" s="2"/>
      <c r="IU91" s="2"/>
    </row>
    <row r="92" spans="1:255" x14ac:dyDescent="0.2">
      <c r="A92">
        <v>18</v>
      </c>
      <c r="B92">
        <v>1</v>
      </c>
      <c r="C92">
        <v>208</v>
      </c>
      <c r="E92" t="s">
        <v>177</v>
      </c>
      <c r="F92" t="s">
        <v>178</v>
      </c>
      <c r="G92" t="s">
        <v>179</v>
      </c>
      <c r="H92" t="s">
        <v>52</v>
      </c>
      <c r="I92">
        <f>I88*J92</f>
        <v>8.2580000000000001E-2</v>
      </c>
      <c r="J92">
        <v>0.40091270997184192</v>
      </c>
      <c r="O92">
        <f t="shared" si="65"/>
        <v>2408.8200000000002</v>
      </c>
      <c r="P92">
        <f t="shared" si="66"/>
        <v>2408.8200000000002</v>
      </c>
      <c r="Q92">
        <f t="shared" si="67"/>
        <v>0</v>
      </c>
      <c r="R92">
        <f t="shared" si="68"/>
        <v>0</v>
      </c>
      <c r="S92">
        <f t="shared" si="69"/>
        <v>0</v>
      </c>
      <c r="T92">
        <f t="shared" si="70"/>
        <v>0</v>
      </c>
      <c r="U92">
        <f t="shared" si="71"/>
        <v>0</v>
      </c>
      <c r="V92">
        <f t="shared" si="72"/>
        <v>0</v>
      </c>
      <c r="W92">
        <f t="shared" si="73"/>
        <v>2.82</v>
      </c>
      <c r="X92">
        <f t="shared" si="74"/>
        <v>0</v>
      </c>
      <c r="Y92">
        <f t="shared" si="75"/>
        <v>0</v>
      </c>
      <c r="AA92">
        <v>31230745</v>
      </c>
      <c r="AB92">
        <f t="shared" si="76"/>
        <v>8102.64</v>
      </c>
      <c r="AC92">
        <f t="shared" si="104"/>
        <v>8102.64</v>
      </c>
      <c r="AD92">
        <f t="shared" si="105"/>
        <v>0</v>
      </c>
      <c r="AE92">
        <f t="shared" si="106"/>
        <v>0</v>
      </c>
      <c r="AF92">
        <f t="shared" si="107"/>
        <v>0</v>
      </c>
      <c r="AG92">
        <f t="shared" si="81"/>
        <v>0</v>
      </c>
      <c r="AH92">
        <f t="shared" si="108"/>
        <v>0</v>
      </c>
      <c r="AI92">
        <f t="shared" si="109"/>
        <v>0</v>
      </c>
      <c r="AJ92">
        <f t="shared" si="84"/>
        <v>34.17</v>
      </c>
      <c r="AK92">
        <v>8102.64</v>
      </c>
      <c r="AL92">
        <v>8102.64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34.17</v>
      </c>
      <c r="AT92">
        <v>89</v>
      </c>
      <c r="AU92">
        <v>52</v>
      </c>
      <c r="AV92">
        <v>1</v>
      </c>
      <c r="AW92">
        <v>1</v>
      </c>
      <c r="AZ92">
        <v>1</v>
      </c>
      <c r="BA92">
        <v>1</v>
      </c>
      <c r="BB92">
        <v>1</v>
      </c>
      <c r="BC92">
        <v>3.6</v>
      </c>
      <c r="BD92" t="s">
        <v>3</v>
      </c>
      <c r="BE92" t="s">
        <v>3</v>
      </c>
      <c r="BF92" t="s">
        <v>3</v>
      </c>
      <c r="BG92" t="s">
        <v>3</v>
      </c>
      <c r="BH92">
        <v>3</v>
      </c>
      <c r="BI92">
        <v>1</v>
      </c>
      <c r="BJ92" t="s">
        <v>180</v>
      </c>
      <c r="BM92">
        <v>6001</v>
      </c>
      <c r="BN92">
        <v>0</v>
      </c>
      <c r="BO92" t="s">
        <v>178</v>
      </c>
      <c r="BP92">
        <v>1</v>
      </c>
      <c r="BQ92">
        <v>2</v>
      </c>
      <c r="BR92">
        <v>0</v>
      </c>
      <c r="BS92">
        <v>1</v>
      </c>
      <c r="BT92">
        <v>1</v>
      </c>
      <c r="BU92">
        <v>1</v>
      </c>
      <c r="BV92">
        <v>1</v>
      </c>
      <c r="BW92">
        <v>1</v>
      </c>
      <c r="BX92">
        <v>1</v>
      </c>
      <c r="BY92" t="s">
        <v>3</v>
      </c>
      <c r="BZ92">
        <v>105</v>
      </c>
      <c r="CA92">
        <v>65</v>
      </c>
      <c r="CF92">
        <v>0</v>
      </c>
      <c r="CG92">
        <v>0</v>
      </c>
      <c r="CM92">
        <v>0</v>
      </c>
      <c r="CN92" t="s">
        <v>3</v>
      </c>
      <c r="CO92">
        <v>0</v>
      </c>
      <c r="CP92">
        <f t="shared" si="85"/>
        <v>2408.8200000000002</v>
      </c>
      <c r="CQ92">
        <f t="shared" si="86"/>
        <v>29169.504000000001</v>
      </c>
      <c r="CR92">
        <f t="shared" si="87"/>
        <v>0</v>
      </c>
      <c r="CS92">
        <f t="shared" si="88"/>
        <v>0</v>
      </c>
      <c r="CT92">
        <f t="shared" si="89"/>
        <v>0</v>
      </c>
      <c r="CU92">
        <f t="shared" si="90"/>
        <v>0</v>
      </c>
      <c r="CV92">
        <f t="shared" si="91"/>
        <v>0</v>
      </c>
      <c r="CW92">
        <f t="shared" si="92"/>
        <v>0</v>
      </c>
      <c r="CX92">
        <f t="shared" si="93"/>
        <v>34.17</v>
      </c>
      <c r="CY92">
        <f t="shared" si="94"/>
        <v>0</v>
      </c>
      <c r="CZ92">
        <f t="shared" si="95"/>
        <v>0</v>
      </c>
      <c r="DC92" t="s">
        <v>3</v>
      </c>
      <c r="DD92" t="s">
        <v>3</v>
      </c>
      <c r="DE92" t="s">
        <v>3</v>
      </c>
      <c r="DF92" t="s">
        <v>3</v>
      </c>
      <c r="DG92" t="s">
        <v>3</v>
      </c>
      <c r="DH92" t="s">
        <v>3</v>
      </c>
      <c r="DI92" t="s">
        <v>3</v>
      </c>
      <c r="DJ92" t="s">
        <v>3</v>
      </c>
      <c r="DK92" t="s">
        <v>3</v>
      </c>
      <c r="DL92" t="s">
        <v>3</v>
      </c>
      <c r="DM92" t="s">
        <v>3</v>
      </c>
      <c r="DN92">
        <v>0</v>
      </c>
      <c r="DO92">
        <v>0</v>
      </c>
      <c r="DP92">
        <v>1</v>
      </c>
      <c r="DQ92">
        <v>1</v>
      </c>
      <c r="DU92">
        <v>1009</v>
      </c>
      <c r="DV92" t="s">
        <v>52</v>
      </c>
      <c r="DW92" t="s">
        <v>52</v>
      </c>
      <c r="DX92">
        <v>1000</v>
      </c>
      <c r="EE92">
        <v>31230491</v>
      </c>
      <c r="EF92">
        <v>2</v>
      </c>
      <c r="EG92" t="s">
        <v>21</v>
      </c>
      <c r="EH92">
        <v>0</v>
      </c>
      <c r="EI92" t="s">
        <v>3</v>
      </c>
      <c r="EJ92">
        <v>1</v>
      </c>
      <c r="EK92">
        <v>6001</v>
      </c>
      <c r="EL92" t="s">
        <v>151</v>
      </c>
      <c r="EM92" t="s">
        <v>152</v>
      </c>
      <c r="EO92" t="s">
        <v>3</v>
      </c>
      <c r="EQ92">
        <v>0</v>
      </c>
      <c r="ER92">
        <v>8102.64</v>
      </c>
      <c r="ES92">
        <v>8102.64</v>
      </c>
      <c r="ET92">
        <v>0</v>
      </c>
      <c r="EU92">
        <v>0</v>
      </c>
      <c r="EV92">
        <v>0</v>
      </c>
      <c r="EW92">
        <v>0</v>
      </c>
      <c r="EX92">
        <v>0</v>
      </c>
      <c r="FQ92">
        <v>0</v>
      </c>
      <c r="FR92">
        <f t="shared" si="96"/>
        <v>0</v>
      </c>
      <c r="FS92">
        <v>0</v>
      </c>
      <c r="FV92" t="s">
        <v>24</v>
      </c>
      <c r="FW92" t="s">
        <v>25</v>
      </c>
      <c r="FX92">
        <v>105</v>
      </c>
      <c r="FY92">
        <v>65</v>
      </c>
      <c r="GA92" t="s">
        <v>3</v>
      </c>
      <c r="GD92">
        <v>0</v>
      </c>
      <c r="GF92">
        <v>-1344220999</v>
      </c>
      <c r="GG92">
        <v>2</v>
      </c>
      <c r="GH92">
        <v>1</v>
      </c>
      <c r="GI92">
        <v>2</v>
      </c>
      <c r="GJ92">
        <v>0</v>
      </c>
      <c r="GK92">
        <f>ROUND(R92*(S12)/100,2)</f>
        <v>0</v>
      </c>
      <c r="GL92">
        <f t="shared" si="97"/>
        <v>0</v>
      </c>
      <c r="GM92">
        <f t="shared" si="98"/>
        <v>2408.8200000000002</v>
      </c>
      <c r="GN92">
        <f t="shared" si="99"/>
        <v>2408.8200000000002</v>
      </c>
      <c r="GO92">
        <f t="shared" si="100"/>
        <v>0</v>
      </c>
      <c r="GP92">
        <f t="shared" si="101"/>
        <v>0</v>
      </c>
      <c r="GR92">
        <v>0</v>
      </c>
      <c r="GS92">
        <v>0</v>
      </c>
      <c r="GT92">
        <v>0</v>
      </c>
      <c r="GU92" t="s">
        <v>3</v>
      </c>
      <c r="GV92">
        <f t="shared" si="102"/>
        <v>0</v>
      </c>
      <c r="GW92">
        <v>1</v>
      </c>
      <c r="GX92">
        <f t="shared" si="103"/>
        <v>0</v>
      </c>
      <c r="HA92">
        <v>0</v>
      </c>
      <c r="HB92">
        <v>0</v>
      </c>
      <c r="IK92">
        <v>0</v>
      </c>
    </row>
    <row r="93" spans="1:255" x14ac:dyDescent="0.2">
      <c r="A93" s="2">
        <v>18</v>
      </c>
      <c r="B93" s="2">
        <v>1</v>
      </c>
      <c r="C93" s="2">
        <v>201</v>
      </c>
      <c r="D93" s="2"/>
      <c r="E93" s="2" t="s">
        <v>181</v>
      </c>
      <c r="F93" s="2" t="s">
        <v>182</v>
      </c>
      <c r="G93" s="2" t="s">
        <v>183</v>
      </c>
      <c r="H93" s="2" t="s">
        <v>52</v>
      </c>
      <c r="I93" s="2">
        <f>I87*J93</f>
        <v>0.1234</v>
      </c>
      <c r="J93" s="2">
        <v>0.59908729002815808</v>
      </c>
      <c r="K93" s="2"/>
      <c r="L93" s="2"/>
      <c r="M93" s="2"/>
      <c r="N93" s="2"/>
      <c r="O93" s="2">
        <f t="shared" si="65"/>
        <v>988.95</v>
      </c>
      <c r="P93" s="2">
        <f t="shared" si="66"/>
        <v>988.95</v>
      </c>
      <c r="Q93" s="2">
        <f t="shared" si="67"/>
        <v>0</v>
      </c>
      <c r="R93" s="2">
        <f t="shared" si="68"/>
        <v>0</v>
      </c>
      <c r="S93" s="2">
        <f t="shared" si="69"/>
        <v>0</v>
      </c>
      <c r="T93" s="2">
        <f t="shared" si="70"/>
        <v>0</v>
      </c>
      <c r="U93" s="2">
        <f t="shared" si="71"/>
        <v>0</v>
      </c>
      <c r="V93" s="2">
        <f t="shared" si="72"/>
        <v>0</v>
      </c>
      <c r="W93" s="2">
        <f t="shared" si="73"/>
        <v>4.22</v>
      </c>
      <c r="X93" s="2">
        <f t="shared" si="74"/>
        <v>0</v>
      </c>
      <c r="Y93" s="2">
        <f t="shared" si="75"/>
        <v>0</v>
      </c>
      <c r="Z93" s="2"/>
      <c r="AA93" s="2">
        <v>31230744</v>
      </c>
      <c r="AB93" s="2">
        <f t="shared" si="76"/>
        <v>8014.15</v>
      </c>
      <c r="AC93" s="2">
        <f t="shared" si="104"/>
        <v>8014.15</v>
      </c>
      <c r="AD93" s="2">
        <f t="shared" si="105"/>
        <v>0</v>
      </c>
      <c r="AE93" s="2">
        <f t="shared" si="106"/>
        <v>0</v>
      </c>
      <c r="AF93" s="2">
        <f t="shared" si="107"/>
        <v>0</v>
      </c>
      <c r="AG93" s="2">
        <f t="shared" si="81"/>
        <v>0</v>
      </c>
      <c r="AH93" s="2">
        <f t="shared" si="108"/>
        <v>0</v>
      </c>
      <c r="AI93" s="2">
        <f t="shared" si="109"/>
        <v>0</v>
      </c>
      <c r="AJ93" s="2">
        <f t="shared" si="84"/>
        <v>34.17</v>
      </c>
      <c r="AK93" s="2">
        <v>8014.15</v>
      </c>
      <c r="AL93" s="2">
        <v>8014.15</v>
      </c>
      <c r="AM93" s="2">
        <v>0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34.17</v>
      </c>
      <c r="AT93" s="2">
        <v>105</v>
      </c>
      <c r="AU93" s="2">
        <v>65</v>
      </c>
      <c r="AV93" s="2">
        <v>1</v>
      </c>
      <c r="AW93" s="2">
        <v>1</v>
      </c>
      <c r="AX93" s="2"/>
      <c r="AY93" s="2"/>
      <c r="AZ93" s="2">
        <v>1</v>
      </c>
      <c r="BA93" s="2">
        <v>1</v>
      </c>
      <c r="BB93" s="2">
        <v>1</v>
      </c>
      <c r="BC93" s="2">
        <v>1</v>
      </c>
      <c r="BD93" s="2" t="s">
        <v>3</v>
      </c>
      <c r="BE93" s="2" t="s">
        <v>3</v>
      </c>
      <c r="BF93" s="2" t="s">
        <v>3</v>
      </c>
      <c r="BG93" s="2" t="s">
        <v>3</v>
      </c>
      <c r="BH93" s="2">
        <v>3</v>
      </c>
      <c r="BI93" s="2">
        <v>1</v>
      </c>
      <c r="BJ93" s="2" t="s">
        <v>184</v>
      </c>
      <c r="BK93" s="2"/>
      <c r="BL93" s="2"/>
      <c r="BM93" s="2">
        <v>6001</v>
      </c>
      <c r="BN93" s="2">
        <v>0</v>
      </c>
      <c r="BO93" s="2" t="s">
        <v>3</v>
      </c>
      <c r="BP93" s="2">
        <v>0</v>
      </c>
      <c r="BQ93" s="2">
        <v>2</v>
      </c>
      <c r="BR93" s="2">
        <v>0</v>
      </c>
      <c r="BS93" s="2">
        <v>1</v>
      </c>
      <c r="BT93" s="2">
        <v>1</v>
      </c>
      <c r="BU93" s="2">
        <v>1</v>
      </c>
      <c r="BV93" s="2">
        <v>1</v>
      </c>
      <c r="BW93" s="2">
        <v>1</v>
      </c>
      <c r="BX93" s="2">
        <v>1</v>
      </c>
      <c r="BY93" s="2" t="s">
        <v>3</v>
      </c>
      <c r="BZ93" s="2">
        <v>105</v>
      </c>
      <c r="CA93" s="2">
        <v>65</v>
      </c>
      <c r="CB93" s="2"/>
      <c r="CC93" s="2"/>
      <c r="CD93" s="2"/>
      <c r="CE93" s="2"/>
      <c r="CF93" s="2">
        <v>0</v>
      </c>
      <c r="CG93" s="2">
        <v>0</v>
      </c>
      <c r="CH93" s="2"/>
      <c r="CI93" s="2"/>
      <c r="CJ93" s="2"/>
      <c r="CK93" s="2"/>
      <c r="CL93" s="2"/>
      <c r="CM93" s="2">
        <v>0</v>
      </c>
      <c r="CN93" s="2" t="s">
        <v>3</v>
      </c>
      <c r="CO93" s="2">
        <v>0</v>
      </c>
      <c r="CP93" s="2">
        <f t="shared" si="85"/>
        <v>988.95</v>
      </c>
      <c r="CQ93" s="2">
        <f t="shared" si="86"/>
        <v>8014.15</v>
      </c>
      <c r="CR93" s="2">
        <f t="shared" si="87"/>
        <v>0</v>
      </c>
      <c r="CS93" s="2">
        <f t="shared" si="88"/>
        <v>0</v>
      </c>
      <c r="CT93" s="2">
        <f t="shared" si="89"/>
        <v>0</v>
      </c>
      <c r="CU93" s="2">
        <f t="shared" si="90"/>
        <v>0</v>
      </c>
      <c r="CV93" s="2">
        <f t="shared" si="91"/>
        <v>0</v>
      </c>
      <c r="CW93" s="2">
        <f t="shared" si="92"/>
        <v>0</v>
      </c>
      <c r="CX93" s="2">
        <f t="shared" si="93"/>
        <v>34.17</v>
      </c>
      <c r="CY93" s="2">
        <f t="shared" si="94"/>
        <v>0</v>
      </c>
      <c r="CZ93" s="2">
        <f t="shared" si="95"/>
        <v>0</v>
      </c>
      <c r="DA93" s="2"/>
      <c r="DB93" s="2"/>
      <c r="DC93" s="2" t="s">
        <v>3</v>
      </c>
      <c r="DD93" s="2" t="s">
        <v>3</v>
      </c>
      <c r="DE93" s="2" t="s">
        <v>3</v>
      </c>
      <c r="DF93" s="2" t="s">
        <v>3</v>
      </c>
      <c r="DG93" s="2" t="s">
        <v>3</v>
      </c>
      <c r="DH93" s="2" t="s">
        <v>3</v>
      </c>
      <c r="DI93" s="2" t="s">
        <v>3</v>
      </c>
      <c r="DJ93" s="2" t="s">
        <v>3</v>
      </c>
      <c r="DK93" s="2" t="s">
        <v>3</v>
      </c>
      <c r="DL93" s="2" t="s">
        <v>3</v>
      </c>
      <c r="DM93" s="2" t="s">
        <v>3</v>
      </c>
      <c r="DN93" s="2">
        <v>0</v>
      </c>
      <c r="DO93" s="2">
        <v>0</v>
      </c>
      <c r="DP93" s="2">
        <v>1</v>
      </c>
      <c r="DQ93" s="2">
        <v>1</v>
      </c>
      <c r="DR93" s="2"/>
      <c r="DS93" s="2"/>
      <c r="DT93" s="2"/>
      <c r="DU93" s="2">
        <v>1009</v>
      </c>
      <c r="DV93" s="2" t="s">
        <v>52</v>
      </c>
      <c r="DW93" s="2" t="s">
        <v>52</v>
      </c>
      <c r="DX93" s="2">
        <v>1000</v>
      </c>
      <c r="DY93" s="2"/>
      <c r="DZ93" s="2"/>
      <c r="EA93" s="2"/>
      <c r="EB93" s="2"/>
      <c r="EC93" s="2"/>
      <c r="ED93" s="2"/>
      <c r="EE93" s="2">
        <v>31230491</v>
      </c>
      <c r="EF93" s="2">
        <v>2</v>
      </c>
      <c r="EG93" s="2" t="s">
        <v>21</v>
      </c>
      <c r="EH93" s="2">
        <v>0</v>
      </c>
      <c r="EI93" s="2" t="s">
        <v>3</v>
      </c>
      <c r="EJ93" s="2">
        <v>1</v>
      </c>
      <c r="EK93" s="2">
        <v>6001</v>
      </c>
      <c r="EL93" s="2" t="s">
        <v>151</v>
      </c>
      <c r="EM93" s="2" t="s">
        <v>152</v>
      </c>
      <c r="EN93" s="2"/>
      <c r="EO93" s="2" t="s">
        <v>3</v>
      </c>
      <c r="EP93" s="2"/>
      <c r="EQ93" s="2">
        <v>0</v>
      </c>
      <c r="ER93" s="2">
        <v>8014.15</v>
      </c>
      <c r="ES93" s="2">
        <v>8014.15</v>
      </c>
      <c r="ET93" s="2">
        <v>0</v>
      </c>
      <c r="EU93" s="2">
        <v>0</v>
      </c>
      <c r="EV93" s="2">
        <v>0</v>
      </c>
      <c r="EW93" s="2">
        <v>0</v>
      </c>
      <c r="EX93" s="2">
        <v>0</v>
      </c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>
        <v>0</v>
      </c>
      <c r="FR93" s="2">
        <f t="shared" si="96"/>
        <v>0</v>
      </c>
      <c r="FS93" s="2">
        <v>0</v>
      </c>
      <c r="FT93" s="2"/>
      <c r="FU93" s="2"/>
      <c r="FV93" s="2"/>
      <c r="FW93" s="2"/>
      <c r="FX93" s="2">
        <v>105</v>
      </c>
      <c r="FY93" s="2">
        <v>65</v>
      </c>
      <c r="FZ93" s="2"/>
      <c r="GA93" s="2" t="s">
        <v>3</v>
      </c>
      <c r="GB93" s="2"/>
      <c r="GC93" s="2"/>
      <c r="GD93" s="2">
        <v>0</v>
      </c>
      <c r="GE93" s="2"/>
      <c r="GF93" s="2">
        <v>257469369</v>
      </c>
      <c r="GG93" s="2">
        <v>2</v>
      </c>
      <c r="GH93" s="2">
        <v>1</v>
      </c>
      <c r="GI93" s="2">
        <v>-2</v>
      </c>
      <c r="GJ93" s="2">
        <v>0</v>
      </c>
      <c r="GK93" s="2">
        <f>ROUND(R93*(R12)/100,2)</f>
        <v>0</v>
      </c>
      <c r="GL93" s="2">
        <f t="shared" si="97"/>
        <v>0</v>
      </c>
      <c r="GM93" s="2">
        <f t="shared" si="98"/>
        <v>988.95</v>
      </c>
      <c r="GN93" s="2">
        <f t="shared" si="99"/>
        <v>988.95</v>
      </c>
      <c r="GO93" s="2">
        <f t="shared" si="100"/>
        <v>0</v>
      </c>
      <c r="GP93" s="2">
        <f t="shared" si="101"/>
        <v>0</v>
      </c>
      <c r="GQ93" s="2"/>
      <c r="GR93" s="2">
        <v>0</v>
      </c>
      <c r="GS93" s="2">
        <v>3</v>
      </c>
      <c r="GT93" s="2">
        <v>0</v>
      </c>
      <c r="GU93" s="2" t="s">
        <v>3</v>
      </c>
      <c r="GV93" s="2">
        <f t="shared" si="102"/>
        <v>0</v>
      </c>
      <c r="GW93" s="2">
        <v>1</v>
      </c>
      <c r="GX93" s="2">
        <f t="shared" si="103"/>
        <v>0</v>
      </c>
      <c r="GY93" s="2"/>
      <c r="GZ93" s="2"/>
      <c r="HA93" s="2">
        <v>0</v>
      </c>
      <c r="HB93" s="2">
        <v>0</v>
      </c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  <c r="HN93" s="2"/>
      <c r="HO93" s="2"/>
      <c r="HP93" s="2"/>
      <c r="HQ93" s="2"/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  <c r="IE93" s="2"/>
      <c r="IF93" s="2"/>
      <c r="IG93" s="2"/>
      <c r="IH93" s="2"/>
      <c r="II93" s="2"/>
      <c r="IJ93" s="2"/>
      <c r="IK93" s="2">
        <v>0</v>
      </c>
      <c r="IL93" s="2"/>
      <c r="IM93" s="2"/>
      <c r="IN93" s="2"/>
      <c r="IO93" s="2"/>
      <c r="IP93" s="2"/>
      <c r="IQ93" s="2"/>
      <c r="IR93" s="2"/>
      <c r="IS93" s="2"/>
      <c r="IT93" s="2"/>
      <c r="IU93" s="2"/>
    </row>
    <row r="94" spans="1:255" x14ac:dyDescent="0.2">
      <c r="A94">
        <v>18</v>
      </c>
      <c r="B94">
        <v>1</v>
      </c>
      <c r="C94">
        <v>209</v>
      </c>
      <c r="E94" t="s">
        <v>181</v>
      </c>
      <c r="F94" t="s">
        <v>182</v>
      </c>
      <c r="G94" t="s">
        <v>183</v>
      </c>
      <c r="H94" t="s">
        <v>52</v>
      </c>
      <c r="I94">
        <f>I88*J94</f>
        <v>0.1234</v>
      </c>
      <c r="J94">
        <v>0.59908729002815808</v>
      </c>
      <c r="O94">
        <f t="shared" si="65"/>
        <v>3708.55</v>
      </c>
      <c r="P94">
        <f t="shared" si="66"/>
        <v>3708.55</v>
      </c>
      <c r="Q94">
        <f t="shared" si="67"/>
        <v>0</v>
      </c>
      <c r="R94">
        <f t="shared" si="68"/>
        <v>0</v>
      </c>
      <c r="S94">
        <f t="shared" si="69"/>
        <v>0</v>
      </c>
      <c r="T94">
        <f t="shared" si="70"/>
        <v>0</v>
      </c>
      <c r="U94">
        <f t="shared" si="71"/>
        <v>0</v>
      </c>
      <c r="V94">
        <f t="shared" si="72"/>
        <v>0</v>
      </c>
      <c r="W94">
        <f t="shared" si="73"/>
        <v>4.22</v>
      </c>
      <c r="X94">
        <f t="shared" si="74"/>
        <v>0</v>
      </c>
      <c r="Y94">
        <f t="shared" si="75"/>
        <v>0</v>
      </c>
      <c r="AA94">
        <v>31230745</v>
      </c>
      <c r="AB94">
        <f t="shared" si="76"/>
        <v>8014.15</v>
      </c>
      <c r="AC94">
        <f t="shared" si="104"/>
        <v>8014.15</v>
      </c>
      <c r="AD94">
        <f t="shared" si="105"/>
        <v>0</v>
      </c>
      <c r="AE94">
        <f t="shared" si="106"/>
        <v>0</v>
      </c>
      <c r="AF94">
        <f t="shared" si="107"/>
        <v>0</v>
      </c>
      <c r="AG94">
        <f t="shared" si="81"/>
        <v>0</v>
      </c>
      <c r="AH94">
        <f t="shared" si="108"/>
        <v>0</v>
      </c>
      <c r="AI94">
        <f t="shared" si="109"/>
        <v>0</v>
      </c>
      <c r="AJ94">
        <f t="shared" si="84"/>
        <v>34.17</v>
      </c>
      <c r="AK94">
        <v>8014.15</v>
      </c>
      <c r="AL94">
        <v>8014.15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34.17</v>
      </c>
      <c r="AT94">
        <v>89</v>
      </c>
      <c r="AU94">
        <v>52</v>
      </c>
      <c r="AV94">
        <v>1</v>
      </c>
      <c r="AW94">
        <v>1</v>
      </c>
      <c r="AZ94">
        <v>1</v>
      </c>
      <c r="BA94">
        <v>1</v>
      </c>
      <c r="BB94">
        <v>1</v>
      </c>
      <c r="BC94">
        <v>3.75</v>
      </c>
      <c r="BD94" t="s">
        <v>3</v>
      </c>
      <c r="BE94" t="s">
        <v>3</v>
      </c>
      <c r="BF94" t="s">
        <v>3</v>
      </c>
      <c r="BG94" t="s">
        <v>3</v>
      </c>
      <c r="BH94">
        <v>3</v>
      </c>
      <c r="BI94">
        <v>1</v>
      </c>
      <c r="BJ94" t="s">
        <v>184</v>
      </c>
      <c r="BM94">
        <v>6001</v>
      </c>
      <c r="BN94">
        <v>0</v>
      </c>
      <c r="BO94" t="s">
        <v>182</v>
      </c>
      <c r="BP94">
        <v>1</v>
      </c>
      <c r="BQ94">
        <v>2</v>
      </c>
      <c r="BR94">
        <v>0</v>
      </c>
      <c r="BS94">
        <v>1</v>
      </c>
      <c r="BT94">
        <v>1</v>
      </c>
      <c r="BU94">
        <v>1</v>
      </c>
      <c r="BV94">
        <v>1</v>
      </c>
      <c r="BW94">
        <v>1</v>
      </c>
      <c r="BX94">
        <v>1</v>
      </c>
      <c r="BY94" t="s">
        <v>3</v>
      </c>
      <c r="BZ94">
        <v>105</v>
      </c>
      <c r="CA94">
        <v>65</v>
      </c>
      <c r="CF94">
        <v>0</v>
      </c>
      <c r="CG94">
        <v>0</v>
      </c>
      <c r="CM94">
        <v>0</v>
      </c>
      <c r="CN94" t="s">
        <v>3</v>
      </c>
      <c r="CO94">
        <v>0</v>
      </c>
      <c r="CP94">
        <f t="shared" si="85"/>
        <v>3708.55</v>
      </c>
      <c r="CQ94">
        <f t="shared" si="86"/>
        <v>30053.0625</v>
      </c>
      <c r="CR94">
        <f t="shared" si="87"/>
        <v>0</v>
      </c>
      <c r="CS94">
        <f t="shared" si="88"/>
        <v>0</v>
      </c>
      <c r="CT94">
        <f t="shared" si="89"/>
        <v>0</v>
      </c>
      <c r="CU94">
        <f t="shared" si="90"/>
        <v>0</v>
      </c>
      <c r="CV94">
        <f t="shared" si="91"/>
        <v>0</v>
      </c>
      <c r="CW94">
        <f t="shared" si="92"/>
        <v>0</v>
      </c>
      <c r="CX94">
        <f t="shared" si="93"/>
        <v>34.17</v>
      </c>
      <c r="CY94">
        <f t="shared" si="94"/>
        <v>0</v>
      </c>
      <c r="CZ94">
        <f t="shared" si="95"/>
        <v>0</v>
      </c>
      <c r="DC94" t="s">
        <v>3</v>
      </c>
      <c r="DD94" t="s">
        <v>3</v>
      </c>
      <c r="DE94" t="s">
        <v>3</v>
      </c>
      <c r="DF94" t="s">
        <v>3</v>
      </c>
      <c r="DG94" t="s">
        <v>3</v>
      </c>
      <c r="DH94" t="s">
        <v>3</v>
      </c>
      <c r="DI94" t="s">
        <v>3</v>
      </c>
      <c r="DJ94" t="s">
        <v>3</v>
      </c>
      <c r="DK94" t="s">
        <v>3</v>
      </c>
      <c r="DL94" t="s">
        <v>3</v>
      </c>
      <c r="DM94" t="s">
        <v>3</v>
      </c>
      <c r="DN94">
        <v>0</v>
      </c>
      <c r="DO94">
        <v>0</v>
      </c>
      <c r="DP94">
        <v>1</v>
      </c>
      <c r="DQ94">
        <v>1</v>
      </c>
      <c r="DU94">
        <v>1009</v>
      </c>
      <c r="DV94" t="s">
        <v>52</v>
      </c>
      <c r="DW94" t="s">
        <v>52</v>
      </c>
      <c r="DX94">
        <v>1000</v>
      </c>
      <c r="EE94">
        <v>31230491</v>
      </c>
      <c r="EF94">
        <v>2</v>
      </c>
      <c r="EG94" t="s">
        <v>21</v>
      </c>
      <c r="EH94">
        <v>0</v>
      </c>
      <c r="EI94" t="s">
        <v>3</v>
      </c>
      <c r="EJ94">
        <v>1</v>
      </c>
      <c r="EK94">
        <v>6001</v>
      </c>
      <c r="EL94" t="s">
        <v>151</v>
      </c>
      <c r="EM94" t="s">
        <v>152</v>
      </c>
      <c r="EO94" t="s">
        <v>3</v>
      </c>
      <c r="EQ94">
        <v>0</v>
      </c>
      <c r="ER94">
        <v>8014.15</v>
      </c>
      <c r="ES94">
        <v>8014.15</v>
      </c>
      <c r="ET94">
        <v>0</v>
      </c>
      <c r="EU94">
        <v>0</v>
      </c>
      <c r="EV94">
        <v>0</v>
      </c>
      <c r="EW94">
        <v>0</v>
      </c>
      <c r="EX94">
        <v>0</v>
      </c>
      <c r="FQ94">
        <v>0</v>
      </c>
      <c r="FR94">
        <f t="shared" si="96"/>
        <v>0</v>
      </c>
      <c r="FS94">
        <v>0</v>
      </c>
      <c r="FV94" t="s">
        <v>24</v>
      </c>
      <c r="FW94" t="s">
        <v>25</v>
      </c>
      <c r="FX94">
        <v>105</v>
      </c>
      <c r="FY94">
        <v>65</v>
      </c>
      <c r="GA94" t="s">
        <v>3</v>
      </c>
      <c r="GD94">
        <v>0</v>
      </c>
      <c r="GF94">
        <v>257469369</v>
      </c>
      <c r="GG94">
        <v>2</v>
      </c>
      <c r="GH94">
        <v>1</v>
      </c>
      <c r="GI94">
        <v>2</v>
      </c>
      <c r="GJ94">
        <v>0</v>
      </c>
      <c r="GK94">
        <f>ROUND(R94*(S12)/100,2)</f>
        <v>0</v>
      </c>
      <c r="GL94">
        <f t="shared" si="97"/>
        <v>0</v>
      </c>
      <c r="GM94">
        <f t="shared" si="98"/>
        <v>3708.55</v>
      </c>
      <c r="GN94">
        <f t="shared" si="99"/>
        <v>3708.55</v>
      </c>
      <c r="GO94">
        <f t="shared" si="100"/>
        <v>0</v>
      </c>
      <c r="GP94">
        <f t="shared" si="101"/>
        <v>0</v>
      </c>
      <c r="GR94">
        <v>0</v>
      </c>
      <c r="GS94">
        <v>0</v>
      </c>
      <c r="GT94">
        <v>0</v>
      </c>
      <c r="GU94" t="s">
        <v>3</v>
      </c>
      <c r="GV94">
        <f t="shared" si="102"/>
        <v>0</v>
      </c>
      <c r="GW94">
        <v>1</v>
      </c>
      <c r="GX94">
        <f t="shared" si="103"/>
        <v>0</v>
      </c>
      <c r="HA94">
        <v>0</v>
      </c>
      <c r="HB94">
        <v>0</v>
      </c>
      <c r="IK94">
        <v>0</v>
      </c>
    </row>
    <row r="95" spans="1:255" x14ac:dyDescent="0.2">
      <c r="A95" s="2">
        <v>17</v>
      </c>
      <c r="B95" s="2">
        <v>1</v>
      </c>
      <c r="C95" s="2">
        <f>ROW(SmtRes!A221)</f>
        <v>221</v>
      </c>
      <c r="D95" s="2">
        <f>ROW(EtalonRes!A210)</f>
        <v>210</v>
      </c>
      <c r="E95" s="2" t="s">
        <v>185</v>
      </c>
      <c r="F95" s="2" t="s">
        <v>186</v>
      </c>
      <c r="G95" s="2" t="s">
        <v>187</v>
      </c>
      <c r="H95" s="2" t="s">
        <v>188</v>
      </c>
      <c r="I95" s="2">
        <f>ROUND((8.6)/100,9)</f>
        <v>8.5999999999999993E-2</v>
      </c>
      <c r="J95" s="2">
        <v>0</v>
      </c>
      <c r="K95" s="2"/>
      <c r="L95" s="2"/>
      <c r="M95" s="2"/>
      <c r="N95" s="2"/>
      <c r="O95" s="2">
        <f t="shared" si="65"/>
        <v>1620.69</v>
      </c>
      <c r="P95" s="2">
        <f t="shared" si="66"/>
        <v>1546.7</v>
      </c>
      <c r="Q95" s="2">
        <f t="shared" si="67"/>
        <v>23.21</v>
      </c>
      <c r="R95" s="2">
        <f t="shared" si="68"/>
        <v>0.48</v>
      </c>
      <c r="S95" s="2">
        <f t="shared" si="69"/>
        <v>50.78</v>
      </c>
      <c r="T95" s="2">
        <f t="shared" si="70"/>
        <v>0</v>
      </c>
      <c r="U95" s="2">
        <f t="shared" si="71"/>
        <v>5.4016599999999997</v>
      </c>
      <c r="V95" s="2">
        <f t="shared" si="72"/>
        <v>3.5259999999999993E-2</v>
      </c>
      <c r="W95" s="2">
        <f t="shared" si="73"/>
        <v>0</v>
      </c>
      <c r="X95" s="2">
        <f t="shared" si="74"/>
        <v>79.45</v>
      </c>
      <c r="Y95" s="2">
        <f t="shared" si="75"/>
        <v>51.26</v>
      </c>
      <c r="Z95" s="2"/>
      <c r="AA95" s="2">
        <v>31230744</v>
      </c>
      <c r="AB95" s="2">
        <f t="shared" si="76"/>
        <v>18845.2</v>
      </c>
      <c r="AC95" s="2">
        <f t="shared" si="104"/>
        <v>17984.91</v>
      </c>
      <c r="AD95" s="2">
        <f t="shared" si="105"/>
        <v>269.88</v>
      </c>
      <c r="AE95" s="2">
        <f t="shared" si="106"/>
        <v>5.54</v>
      </c>
      <c r="AF95" s="2">
        <f t="shared" si="107"/>
        <v>590.41</v>
      </c>
      <c r="AG95" s="2">
        <f t="shared" si="81"/>
        <v>0</v>
      </c>
      <c r="AH95" s="2">
        <f t="shared" si="108"/>
        <v>62.81</v>
      </c>
      <c r="AI95" s="2">
        <f t="shared" si="109"/>
        <v>0.41</v>
      </c>
      <c r="AJ95" s="2">
        <f t="shared" si="84"/>
        <v>0</v>
      </c>
      <c r="AK95" s="2">
        <v>18845.2</v>
      </c>
      <c r="AL95" s="2">
        <v>17984.91</v>
      </c>
      <c r="AM95" s="2">
        <v>269.88</v>
      </c>
      <c r="AN95" s="2">
        <v>5.54</v>
      </c>
      <c r="AO95" s="2">
        <v>590.41</v>
      </c>
      <c r="AP95" s="2">
        <v>0</v>
      </c>
      <c r="AQ95" s="2">
        <v>62.81</v>
      </c>
      <c r="AR95" s="2">
        <v>0.41</v>
      </c>
      <c r="AS95" s="2">
        <v>0</v>
      </c>
      <c r="AT95" s="2">
        <v>155</v>
      </c>
      <c r="AU95" s="2">
        <v>100</v>
      </c>
      <c r="AV95" s="2">
        <v>1</v>
      </c>
      <c r="AW95" s="2">
        <v>1</v>
      </c>
      <c r="AX95" s="2"/>
      <c r="AY95" s="2"/>
      <c r="AZ95" s="2">
        <v>1</v>
      </c>
      <c r="BA95" s="2">
        <v>1</v>
      </c>
      <c r="BB95" s="2">
        <v>1</v>
      </c>
      <c r="BC95" s="2">
        <v>1</v>
      </c>
      <c r="BD95" s="2" t="s">
        <v>3</v>
      </c>
      <c r="BE95" s="2" t="s">
        <v>3</v>
      </c>
      <c r="BF95" s="2" t="s">
        <v>3</v>
      </c>
      <c r="BG95" s="2" t="s">
        <v>3</v>
      </c>
      <c r="BH95" s="2">
        <v>0</v>
      </c>
      <c r="BI95" s="2">
        <v>1</v>
      </c>
      <c r="BJ95" s="2" t="s">
        <v>189</v>
      </c>
      <c r="BK95" s="2"/>
      <c r="BL95" s="2"/>
      <c r="BM95" s="2">
        <v>7005</v>
      </c>
      <c r="BN95" s="2">
        <v>0</v>
      </c>
      <c r="BO95" s="2" t="s">
        <v>3</v>
      </c>
      <c r="BP95" s="2">
        <v>0</v>
      </c>
      <c r="BQ95" s="2">
        <v>2</v>
      </c>
      <c r="BR95" s="2">
        <v>0</v>
      </c>
      <c r="BS95" s="2">
        <v>1</v>
      </c>
      <c r="BT95" s="2">
        <v>1</v>
      </c>
      <c r="BU95" s="2">
        <v>1</v>
      </c>
      <c r="BV95" s="2">
        <v>1</v>
      </c>
      <c r="BW95" s="2">
        <v>1</v>
      </c>
      <c r="BX95" s="2">
        <v>1</v>
      </c>
      <c r="BY95" s="2" t="s">
        <v>3</v>
      </c>
      <c r="BZ95" s="2">
        <v>155</v>
      </c>
      <c r="CA95" s="2">
        <v>100</v>
      </c>
      <c r="CB95" s="2"/>
      <c r="CC95" s="2"/>
      <c r="CD95" s="2"/>
      <c r="CE95" s="2"/>
      <c r="CF95" s="2">
        <v>0</v>
      </c>
      <c r="CG95" s="2">
        <v>0</v>
      </c>
      <c r="CH95" s="2"/>
      <c r="CI95" s="2"/>
      <c r="CJ95" s="2"/>
      <c r="CK95" s="2"/>
      <c r="CL95" s="2"/>
      <c r="CM95" s="2">
        <v>0</v>
      </c>
      <c r="CN95" s="2" t="s">
        <v>3</v>
      </c>
      <c r="CO95" s="2">
        <v>0</v>
      </c>
      <c r="CP95" s="2">
        <f t="shared" si="85"/>
        <v>1620.69</v>
      </c>
      <c r="CQ95" s="2">
        <f t="shared" si="86"/>
        <v>17984.91</v>
      </c>
      <c r="CR95" s="2">
        <f t="shared" si="87"/>
        <v>269.88</v>
      </c>
      <c r="CS95" s="2">
        <f t="shared" si="88"/>
        <v>5.54</v>
      </c>
      <c r="CT95" s="2">
        <f t="shared" si="89"/>
        <v>590.41</v>
      </c>
      <c r="CU95" s="2">
        <f t="shared" si="90"/>
        <v>0</v>
      </c>
      <c r="CV95" s="2">
        <f t="shared" si="91"/>
        <v>62.81</v>
      </c>
      <c r="CW95" s="2">
        <f t="shared" si="92"/>
        <v>0.41</v>
      </c>
      <c r="CX95" s="2">
        <f t="shared" si="93"/>
        <v>0</v>
      </c>
      <c r="CY95" s="2">
        <f t="shared" si="94"/>
        <v>79.452999999999989</v>
      </c>
      <c r="CZ95" s="2">
        <f t="shared" si="95"/>
        <v>51.26</v>
      </c>
      <c r="DA95" s="2"/>
      <c r="DB95" s="2"/>
      <c r="DC95" s="2" t="s">
        <v>3</v>
      </c>
      <c r="DD95" s="2" t="s">
        <v>3</v>
      </c>
      <c r="DE95" s="2" t="s">
        <v>3</v>
      </c>
      <c r="DF95" s="2" t="s">
        <v>3</v>
      </c>
      <c r="DG95" s="2" t="s">
        <v>3</v>
      </c>
      <c r="DH95" s="2" t="s">
        <v>3</v>
      </c>
      <c r="DI95" s="2" t="s">
        <v>3</v>
      </c>
      <c r="DJ95" s="2" t="s">
        <v>3</v>
      </c>
      <c r="DK95" s="2" t="s">
        <v>3</v>
      </c>
      <c r="DL95" s="2" t="s">
        <v>3</v>
      </c>
      <c r="DM95" s="2" t="s">
        <v>3</v>
      </c>
      <c r="DN95" s="2">
        <v>0</v>
      </c>
      <c r="DO95" s="2">
        <v>0</v>
      </c>
      <c r="DP95" s="2">
        <v>1</v>
      </c>
      <c r="DQ95" s="2">
        <v>1</v>
      </c>
      <c r="DR95" s="2"/>
      <c r="DS95" s="2"/>
      <c r="DT95" s="2"/>
      <c r="DU95" s="2">
        <v>1013</v>
      </c>
      <c r="DV95" s="2" t="s">
        <v>188</v>
      </c>
      <c r="DW95" s="2" t="s">
        <v>188</v>
      </c>
      <c r="DX95" s="2">
        <v>1</v>
      </c>
      <c r="DY95" s="2"/>
      <c r="DZ95" s="2"/>
      <c r="EA95" s="2"/>
      <c r="EB95" s="2"/>
      <c r="EC95" s="2"/>
      <c r="ED95" s="2"/>
      <c r="EE95" s="2">
        <v>31230498</v>
      </c>
      <c r="EF95" s="2">
        <v>2</v>
      </c>
      <c r="EG95" s="2" t="s">
        <v>21</v>
      </c>
      <c r="EH95" s="2">
        <v>0</v>
      </c>
      <c r="EI95" s="2" t="s">
        <v>3</v>
      </c>
      <c r="EJ95" s="2">
        <v>1</v>
      </c>
      <c r="EK95" s="2">
        <v>7005</v>
      </c>
      <c r="EL95" s="2" t="s">
        <v>190</v>
      </c>
      <c r="EM95" s="2" t="s">
        <v>191</v>
      </c>
      <c r="EN95" s="2"/>
      <c r="EO95" s="2" t="s">
        <v>3</v>
      </c>
      <c r="EP95" s="2"/>
      <c r="EQ95" s="2">
        <v>0</v>
      </c>
      <c r="ER95" s="2">
        <v>18845.2</v>
      </c>
      <c r="ES95" s="2">
        <v>17984.91</v>
      </c>
      <c r="ET95" s="2">
        <v>269.88</v>
      </c>
      <c r="EU95" s="2">
        <v>5.54</v>
      </c>
      <c r="EV95" s="2">
        <v>590.41</v>
      </c>
      <c r="EW95" s="2">
        <v>62.81</v>
      </c>
      <c r="EX95" s="2">
        <v>0.41</v>
      </c>
      <c r="EY95" s="2">
        <v>0</v>
      </c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>
        <v>0</v>
      </c>
      <c r="FR95" s="2">
        <f t="shared" si="96"/>
        <v>0</v>
      </c>
      <c r="FS95" s="2">
        <v>0</v>
      </c>
      <c r="FT95" s="2"/>
      <c r="FU95" s="2"/>
      <c r="FV95" s="2"/>
      <c r="FW95" s="2"/>
      <c r="FX95" s="2">
        <v>155</v>
      </c>
      <c r="FY95" s="2">
        <v>100</v>
      </c>
      <c r="FZ95" s="2"/>
      <c r="GA95" s="2" t="s">
        <v>3</v>
      </c>
      <c r="GB95" s="2"/>
      <c r="GC95" s="2"/>
      <c r="GD95" s="2">
        <v>0</v>
      </c>
      <c r="GE95" s="2"/>
      <c r="GF95" s="2">
        <v>-1953751435</v>
      </c>
      <c r="GG95" s="2">
        <v>2</v>
      </c>
      <c r="GH95" s="2">
        <v>1</v>
      </c>
      <c r="GI95" s="2">
        <v>-2</v>
      </c>
      <c r="GJ95" s="2">
        <v>0</v>
      </c>
      <c r="GK95" s="2">
        <f>ROUND(R95*(R12)/100,2)</f>
        <v>0</v>
      </c>
      <c r="GL95" s="2">
        <f t="shared" si="97"/>
        <v>0</v>
      </c>
      <c r="GM95" s="2">
        <f t="shared" si="98"/>
        <v>1751.4</v>
      </c>
      <c r="GN95" s="2">
        <f t="shared" si="99"/>
        <v>1751.4</v>
      </c>
      <c r="GO95" s="2">
        <f t="shared" si="100"/>
        <v>0</v>
      </c>
      <c r="GP95" s="2">
        <f t="shared" si="101"/>
        <v>0</v>
      </c>
      <c r="GQ95" s="2"/>
      <c r="GR95" s="2">
        <v>0</v>
      </c>
      <c r="GS95" s="2">
        <v>3</v>
      </c>
      <c r="GT95" s="2">
        <v>0</v>
      </c>
      <c r="GU95" s="2" t="s">
        <v>3</v>
      </c>
      <c r="GV95" s="2">
        <f t="shared" si="102"/>
        <v>0</v>
      </c>
      <c r="GW95" s="2">
        <v>1</v>
      </c>
      <c r="GX95" s="2">
        <f t="shared" si="103"/>
        <v>0</v>
      </c>
      <c r="GY95" s="2"/>
      <c r="GZ95" s="2"/>
      <c r="HA95" s="2">
        <v>0</v>
      </c>
      <c r="HB95" s="2">
        <v>0</v>
      </c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  <c r="IE95" s="2"/>
      <c r="IF95" s="2"/>
      <c r="IG95" s="2"/>
      <c r="IH95" s="2"/>
      <c r="II95" s="2"/>
      <c r="IJ95" s="2"/>
      <c r="IK95" s="2">
        <v>0</v>
      </c>
      <c r="IL95" s="2"/>
      <c r="IM95" s="2"/>
      <c r="IN95" s="2"/>
      <c r="IO95" s="2"/>
      <c r="IP95" s="2"/>
      <c r="IQ95" s="2"/>
      <c r="IR95" s="2"/>
      <c r="IS95" s="2"/>
      <c r="IT95" s="2"/>
      <c r="IU95" s="2"/>
    </row>
    <row r="96" spans="1:255" x14ac:dyDescent="0.2">
      <c r="A96">
        <v>17</v>
      </c>
      <c r="B96">
        <v>1</v>
      </c>
      <c r="C96">
        <f>ROW(SmtRes!A232)</f>
        <v>232</v>
      </c>
      <c r="D96">
        <f>ROW(EtalonRes!A220)</f>
        <v>220</v>
      </c>
      <c r="E96" t="s">
        <v>185</v>
      </c>
      <c r="F96" t="s">
        <v>186</v>
      </c>
      <c r="G96" t="s">
        <v>187</v>
      </c>
      <c r="H96" t="s">
        <v>188</v>
      </c>
      <c r="I96">
        <f>ROUND((8.6)/100,9)</f>
        <v>8.5999999999999993E-2</v>
      </c>
      <c r="J96">
        <v>0</v>
      </c>
      <c r="O96">
        <f t="shared" si="65"/>
        <v>13459.03</v>
      </c>
      <c r="P96">
        <f t="shared" si="66"/>
        <v>12002.41</v>
      </c>
      <c r="Q96">
        <f t="shared" si="67"/>
        <v>201.46</v>
      </c>
      <c r="R96">
        <f t="shared" si="68"/>
        <v>11.78</v>
      </c>
      <c r="S96">
        <f t="shared" si="69"/>
        <v>1255.1600000000001</v>
      </c>
      <c r="T96">
        <f t="shared" si="70"/>
        <v>0</v>
      </c>
      <c r="U96">
        <f t="shared" si="71"/>
        <v>5.4016599999999997</v>
      </c>
      <c r="V96">
        <f t="shared" si="72"/>
        <v>3.5259999999999993E-2</v>
      </c>
      <c r="W96">
        <f t="shared" si="73"/>
        <v>0</v>
      </c>
      <c r="X96">
        <f t="shared" si="74"/>
        <v>1672.36</v>
      </c>
      <c r="Y96">
        <f t="shared" si="75"/>
        <v>1013.55</v>
      </c>
      <c r="AA96">
        <v>31230745</v>
      </c>
      <c r="AB96">
        <f t="shared" si="76"/>
        <v>18845.2</v>
      </c>
      <c r="AC96">
        <f t="shared" si="104"/>
        <v>17984.91</v>
      </c>
      <c r="AD96">
        <f t="shared" si="105"/>
        <v>269.88</v>
      </c>
      <c r="AE96">
        <f t="shared" si="106"/>
        <v>5.54</v>
      </c>
      <c r="AF96">
        <f t="shared" si="107"/>
        <v>590.41</v>
      </c>
      <c r="AG96">
        <f t="shared" si="81"/>
        <v>0</v>
      </c>
      <c r="AH96">
        <f t="shared" si="108"/>
        <v>62.81</v>
      </c>
      <c r="AI96">
        <f t="shared" si="109"/>
        <v>0.41</v>
      </c>
      <c r="AJ96">
        <f t="shared" si="84"/>
        <v>0</v>
      </c>
      <c r="AK96">
        <v>18845.2</v>
      </c>
      <c r="AL96">
        <v>17984.91</v>
      </c>
      <c r="AM96">
        <v>269.88</v>
      </c>
      <c r="AN96">
        <v>5.54</v>
      </c>
      <c r="AO96">
        <v>590.41</v>
      </c>
      <c r="AP96">
        <v>0</v>
      </c>
      <c r="AQ96">
        <v>62.81</v>
      </c>
      <c r="AR96">
        <v>0.41</v>
      </c>
      <c r="AS96">
        <v>0</v>
      </c>
      <c r="AT96">
        <v>132</v>
      </c>
      <c r="AU96">
        <v>80</v>
      </c>
      <c r="AV96">
        <v>1</v>
      </c>
      <c r="AW96">
        <v>1</v>
      </c>
      <c r="AZ96">
        <v>1</v>
      </c>
      <c r="BA96">
        <v>24.72</v>
      </c>
      <c r="BB96">
        <v>8.68</v>
      </c>
      <c r="BC96">
        <v>7.76</v>
      </c>
      <c r="BD96" t="s">
        <v>3</v>
      </c>
      <c r="BE96" t="s">
        <v>3</v>
      </c>
      <c r="BF96" t="s">
        <v>3</v>
      </c>
      <c r="BG96" t="s">
        <v>3</v>
      </c>
      <c r="BH96">
        <v>0</v>
      </c>
      <c r="BI96">
        <v>1</v>
      </c>
      <c r="BJ96" t="s">
        <v>189</v>
      </c>
      <c r="BM96">
        <v>7005</v>
      </c>
      <c r="BN96">
        <v>0</v>
      </c>
      <c r="BO96" t="s">
        <v>186</v>
      </c>
      <c r="BP96">
        <v>1</v>
      </c>
      <c r="BQ96">
        <v>2</v>
      </c>
      <c r="BR96">
        <v>0</v>
      </c>
      <c r="BS96">
        <v>24.72</v>
      </c>
      <c r="BT96">
        <v>1</v>
      </c>
      <c r="BU96">
        <v>1</v>
      </c>
      <c r="BV96">
        <v>1</v>
      </c>
      <c r="BW96">
        <v>1</v>
      </c>
      <c r="BX96">
        <v>1</v>
      </c>
      <c r="BY96" t="s">
        <v>3</v>
      </c>
      <c r="BZ96">
        <v>155</v>
      </c>
      <c r="CA96">
        <v>100</v>
      </c>
      <c r="CF96">
        <v>0</v>
      </c>
      <c r="CG96">
        <v>0</v>
      </c>
      <c r="CM96">
        <v>0</v>
      </c>
      <c r="CN96" t="s">
        <v>3</v>
      </c>
      <c r="CO96">
        <v>0</v>
      </c>
      <c r="CP96">
        <f t="shared" si="85"/>
        <v>13459.029999999999</v>
      </c>
      <c r="CQ96">
        <f t="shared" si="86"/>
        <v>139562.90159999998</v>
      </c>
      <c r="CR96">
        <f t="shared" si="87"/>
        <v>2342.5583999999999</v>
      </c>
      <c r="CS96">
        <f t="shared" si="88"/>
        <v>136.94880000000001</v>
      </c>
      <c r="CT96">
        <f t="shared" si="89"/>
        <v>14594.935199999998</v>
      </c>
      <c r="CU96">
        <f t="shared" si="90"/>
        <v>0</v>
      </c>
      <c r="CV96">
        <f t="shared" si="91"/>
        <v>62.81</v>
      </c>
      <c r="CW96">
        <f t="shared" si="92"/>
        <v>0.41</v>
      </c>
      <c r="CX96">
        <f t="shared" si="93"/>
        <v>0</v>
      </c>
      <c r="CY96">
        <f t="shared" si="94"/>
        <v>1672.3608000000002</v>
      </c>
      <c r="CZ96">
        <f t="shared" si="95"/>
        <v>1013.5520000000001</v>
      </c>
      <c r="DC96" t="s">
        <v>3</v>
      </c>
      <c r="DD96" t="s">
        <v>3</v>
      </c>
      <c r="DE96" t="s">
        <v>3</v>
      </c>
      <c r="DF96" t="s">
        <v>3</v>
      </c>
      <c r="DG96" t="s">
        <v>3</v>
      </c>
      <c r="DH96" t="s">
        <v>3</v>
      </c>
      <c r="DI96" t="s">
        <v>3</v>
      </c>
      <c r="DJ96" t="s">
        <v>3</v>
      </c>
      <c r="DK96" t="s">
        <v>3</v>
      </c>
      <c r="DL96" t="s">
        <v>3</v>
      </c>
      <c r="DM96" t="s">
        <v>3</v>
      </c>
      <c r="DN96">
        <v>0</v>
      </c>
      <c r="DO96">
        <v>0</v>
      </c>
      <c r="DP96">
        <v>1</v>
      </c>
      <c r="DQ96">
        <v>1</v>
      </c>
      <c r="DU96">
        <v>1013</v>
      </c>
      <c r="DV96" t="s">
        <v>188</v>
      </c>
      <c r="DW96" t="s">
        <v>188</v>
      </c>
      <c r="DX96">
        <v>1</v>
      </c>
      <c r="EE96">
        <v>31230498</v>
      </c>
      <c r="EF96">
        <v>2</v>
      </c>
      <c r="EG96" t="s">
        <v>21</v>
      </c>
      <c r="EH96">
        <v>0</v>
      </c>
      <c r="EI96" t="s">
        <v>3</v>
      </c>
      <c r="EJ96">
        <v>1</v>
      </c>
      <c r="EK96">
        <v>7005</v>
      </c>
      <c r="EL96" t="s">
        <v>190</v>
      </c>
      <c r="EM96" t="s">
        <v>191</v>
      </c>
      <c r="EO96" t="s">
        <v>3</v>
      </c>
      <c r="EQ96">
        <v>0</v>
      </c>
      <c r="ER96">
        <v>18845.2</v>
      </c>
      <c r="ES96">
        <v>17984.91</v>
      </c>
      <c r="ET96">
        <v>269.88</v>
      </c>
      <c r="EU96">
        <v>5.54</v>
      </c>
      <c r="EV96">
        <v>590.41</v>
      </c>
      <c r="EW96">
        <v>62.81</v>
      </c>
      <c r="EX96">
        <v>0.41</v>
      </c>
      <c r="EY96">
        <v>0</v>
      </c>
      <c r="FQ96">
        <v>0</v>
      </c>
      <c r="FR96">
        <f t="shared" si="96"/>
        <v>0</v>
      </c>
      <c r="FS96">
        <v>0</v>
      </c>
      <c r="FV96" t="s">
        <v>24</v>
      </c>
      <c r="FW96" t="s">
        <v>25</v>
      </c>
      <c r="FX96">
        <v>155</v>
      </c>
      <c r="FY96">
        <v>100</v>
      </c>
      <c r="GA96" t="s">
        <v>3</v>
      </c>
      <c r="GD96">
        <v>0</v>
      </c>
      <c r="GF96">
        <v>-1953751435</v>
      </c>
      <c r="GG96">
        <v>2</v>
      </c>
      <c r="GH96">
        <v>1</v>
      </c>
      <c r="GI96">
        <v>2</v>
      </c>
      <c r="GJ96">
        <v>0</v>
      </c>
      <c r="GK96">
        <f>ROUND(R96*(S12)/100,2)</f>
        <v>0</v>
      </c>
      <c r="GL96">
        <f t="shared" si="97"/>
        <v>0</v>
      </c>
      <c r="GM96">
        <f t="shared" si="98"/>
        <v>16144.94</v>
      </c>
      <c r="GN96">
        <f t="shared" si="99"/>
        <v>16144.94</v>
      </c>
      <c r="GO96">
        <f t="shared" si="100"/>
        <v>0</v>
      </c>
      <c r="GP96">
        <f t="shared" si="101"/>
        <v>0</v>
      </c>
      <c r="GR96">
        <v>0</v>
      </c>
      <c r="GS96">
        <v>0</v>
      </c>
      <c r="GT96">
        <v>0</v>
      </c>
      <c r="GU96" t="s">
        <v>3</v>
      </c>
      <c r="GV96">
        <f t="shared" si="102"/>
        <v>0</v>
      </c>
      <c r="GW96">
        <v>1</v>
      </c>
      <c r="GX96">
        <f t="shared" si="103"/>
        <v>0</v>
      </c>
      <c r="HA96">
        <v>0</v>
      </c>
      <c r="HB96">
        <v>0</v>
      </c>
      <c r="IK96">
        <v>0</v>
      </c>
    </row>
    <row r="97" spans="1:255" x14ac:dyDescent="0.2">
      <c r="A97" s="2">
        <v>18</v>
      </c>
      <c r="B97" s="2">
        <v>1</v>
      </c>
      <c r="C97" s="2">
        <v>216</v>
      </c>
      <c r="D97" s="2"/>
      <c r="E97" s="2" t="s">
        <v>192</v>
      </c>
      <c r="F97" s="2" t="s">
        <v>193</v>
      </c>
      <c r="G97" s="2" t="s">
        <v>194</v>
      </c>
      <c r="H97" s="2" t="s">
        <v>195</v>
      </c>
      <c r="I97" s="2">
        <f>I95*J97</f>
        <v>-8.7720000000000002</v>
      </c>
      <c r="J97" s="2">
        <v>-102.00000000000001</v>
      </c>
      <c r="K97" s="2"/>
      <c r="L97" s="2"/>
      <c r="M97" s="2"/>
      <c r="N97" s="2"/>
      <c r="O97" s="2">
        <f t="shared" si="65"/>
        <v>-165.79</v>
      </c>
      <c r="P97" s="2">
        <f t="shared" si="66"/>
        <v>-165.79</v>
      </c>
      <c r="Q97" s="2">
        <f t="shared" si="67"/>
        <v>0</v>
      </c>
      <c r="R97" s="2">
        <f t="shared" si="68"/>
        <v>0</v>
      </c>
      <c r="S97" s="2">
        <f t="shared" si="69"/>
        <v>0</v>
      </c>
      <c r="T97" s="2">
        <f t="shared" si="70"/>
        <v>0</v>
      </c>
      <c r="U97" s="2">
        <f t="shared" si="71"/>
        <v>0</v>
      </c>
      <c r="V97" s="2">
        <f t="shared" si="72"/>
        <v>0</v>
      </c>
      <c r="W97" s="2">
        <f t="shared" si="73"/>
        <v>0</v>
      </c>
      <c r="X97" s="2">
        <f t="shared" si="74"/>
        <v>0</v>
      </c>
      <c r="Y97" s="2">
        <f t="shared" si="75"/>
        <v>0</v>
      </c>
      <c r="Z97" s="2"/>
      <c r="AA97" s="2">
        <v>31230744</v>
      </c>
      <c r="AB97" s="2">
        <f t="shared" si="76"/>
        <v>18.899999999999999</v>
      </c>
      <c r="AC97" s="2">
        <f t="shared" si="104"/>
        <v>18.899999999999999</v>
      </c>
      <c r="AD97" s="2">
        <f t="shared" si="105"/>
        <v>0</v>
      </c>
      <c r="AE97" s="2">
        <f t="shared" si="106"/>
        <v>0</v>
      </c>
      <c r="AF97" s="2">
        <f t="shared" si="107"/>
        <v>0</v>
      </c>
      <c r="AG97" s="2">
        <f t="shared" si="81"/>
        <v>0</v>
      </c>
      <c r="AH97" s="2">
        <f t="shared" si="108"/>
        <v>0</v>
      </c>
      <c r="AI97" s="2">
        <f t="shared" si="109"/>
        <v>0</v>
      </c>
      <c r="AJ97" s="2">
        <f t="shared" si="84"/>
        <v>0</v>
      </c>
      <c r="AK97" s="2">
        <v>18.899999999999999</v>
      </c>
      <c r="AL97" s="2">
        <v>18.899999999999999</v>
      </c>
      <c r="AM97" s="2">
        <v>0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155</v>
      </c>
      <c r="AU97" s="2">
        <v>100</v>
      </c>
      <c r="AV97" s="2">
        <v>1</v>
      </c>
      <c r="AW97" s="2">
        <v>1</v>
      </c>
      <c r="AX97" s="2"/>
      <c r="AY97" s="2"/>
      <c r="AZ97" s="2">
        <v>1</v>
      </c>
      <c r="BA97" s="2">
        <v>1</v>
      </c>
      <c r="BB97" s="2">
        <v>1</v>
      </c>
      <c r="BC97" s="2">
        <v>1</v>
      </c>
      <c r="BD97" s="2" t="s">
        <v>3</v>
      </c>
      <c r="BE97" s="2" t="s">
        <v>3</v>
      </c>
      <c r="BF97" s="2" t="s">
        <v>3</v>
      </c>
      <c r="BG97" s="2" t="s">
        <v>3</v>
      </c>
      <c r="BH97" s="2">
        <v>3</v>
      </c>
      <c r="BI97" s="2">
        <v>1</v>
      </c>
      <c r="BJ97" s="2" t="s">
        <v>196</v>
      </c>
      <c r="BK97" s="2"/>
      <c r="BL97" s="2"/>
      <c r="BM97" s="2">
        <v>7005</v>
      </c>
      <c r="BN97" s="2">
        <v>0</v>
      </c>
      <c r="BO97" s="2" t="s">
        <v>3</v>
      </c>
      <c r="BP97" s="2">
        <v>0</v>
      </c>
      <c r="BQ97" s="2">
        <v>2</v>
      </c>
      <c r="BR97" s="2">
        <v>1</v>
      </c>
      <c r="BS97" s="2">
        <v>1</v>
      </c>
      <c r="BT97" s="2">
        <v>1</v>
      </c>
      <c r="BU97" s="2">
        <v>1</v>
      </c>
      <c r="BV97" s="2">
        <v>1</v>
      </c>
      <c r="BW97" s="2">
        <v>1</v>
      </c>
      <c r="BX97" s="2">
        <v>1</v>
      </c>
      <c r="BY97" s="2" t="s">
        <v>3</v>
      </c>
      <c r="BZ97" s="2">
        <v>155</v>
      </c>
      <c r="CA97" s="2">
        <v>100</v>
      </c>
      <c r="CB97" s="2"/>
      <c r="CC97" s="2"/>
      <c r="CD97" s="2"/>
      <c r="CE97" s="2"/>
      <c r="CF97" s="2">
        <v>0</v>
      </c>
      <c r="CG97" s="2">
        <v>0</v>
      </c>
      <c r="CH97" s="2"/>
      <c r="CI97" s="2"/>
      <c r="CJ97" s="2"/>
      <c r="CK97" s="2"/>
      <c r="CL97" s="2"/>
      <c r="CM97" s="2">
        <v>0</v>
      </c>
      <c r="CN97" s="2" t="s">
        <v>3</v>
      </c>
      <c r="CO97" s="2">
        <v>0</v>
      </c>
      <c r="CP97" s="2">
        <f t="shared" si="85"/>
        <v>-165.79</v>
      </c>
      <c r="CQ97" s="2">
        <f t="shared" si="86"/>
        <v>18.899999999999999</v>
      </c>
      <c r="CR97" s="2">
        <f t="shared" si="87"/>
        <v>0</v>
      </c>
      <c r="CS97" s="2">
        <f t="shared" si="88"/>
        <v>0</v>
      </c>
      <c r="CT97" s="2">
        <f t="shared" si="89"/>
        <v>0</v>
      </c>
      <c r="CU97" s="2">
        <f t="shared" si="90"/>
        <v>0</v>
      </c>
      <c r="CV97" s="2">
        <f t="shared" si="91"/>
        <v>0</v>
      </c>
      <c r="CW97" s="2">
        <f t="shared" si="92"/>
        <v>0</v>
      </c>
      <c r="CX97" s="2">
        <f t="shared" si="93"/>
        <v>0</v>
      </c>
      <c r="CY97" s="2">
        <f t="shared" si="94"/>
        <v>0</v>
      </c>
      <c r="CZ97" s="2">
        <f t="shared" si="95"/>
        <v>0</v>
      </c>
      <c r="DA97" s="2"/>
      <c r="DB97" s="2"/>
      <c r="DC97" s="2" t="s">
        <v>3</v>
      </c>
      <c r="DD97" s="2" t="s">
        <v>3</v>
      </c>
      <c r="DE97" s="2" t="s">
        <v>3</v>
      </c>
      <c r="DF97" s="2" t="s">
        <v>3</v>
      </c>
      <c r="DG97" s="2" t="s">
        <v>3</v>
      </c>
      <c r="DH97" s="2" t="s">
        <v>3</v>
      </c>
      <c r="DI97" s="2" t="s">
        <v>3</v>
      </c>
      <c r="DJ97" s="2" t="s">
        <v>3</v>
      </c>
      <c r="DK97" s="2" t="s">
        <v>3</v>
      </c>
      <c r="DL97" s="2" t="s">
        <v>3</v>
      </c>
      <c r="DM97" s="2" t="s">
        <v>3</v>
      </c>
      <c r="DN97" s="2">
        <v>0</v>
      </c>
      <c r="DO97" s="2">
        <v>0</v>
      </c>
      <c r="DP97" s="2">
        <v>1</v>
      </c>
      <c r="DQ97" s="2">
        <v>1</v>
      </c>
      <c r="DR97" s="2"/>
      <c r="DS97" s="2"/>
      <c r="DT97" s="2"/>
      <c r="DU97" s="2">
        <v>1003</v>
      </c>
      <c r="DV97" s="2" t="s">
        <v>195</v>
      </c>
      <c r="DW97" s="2" t="s">
        <v>195</v>
      </c>
      <c r="DX97" s="2">
        <v>1</v>
      </c>
      <c r="DY97" s="2"/>
      <c r="DZ97" s="2"/>
      <c r="EA97" s="2"/>
      <c r="EB97" s="2"/>
      <c r="EC97" s="2"/>
      <c r="ED97" s="2"/>
      <c r="EE97" s="2">
        <v>31230498</v>
      </c>
      <c r="EF97" s="2">
        <v>2</v>
      </c>
      <c r="EG97" s="2" t="s">
        <v>21</v>
      </c>
      <c r="EH97" s="2">
        <v>0</v>
      </c>
      <c r="EI97" s="2" t="s">
        <v>3</v>
      </c>
      <c r="EJ97" s="2">
        <v>1</v>
      </c>
      <c r="EK97" s="2">
        <v>7005</v>
      </c>
      <c r="EL97" s="2" t="s">
        <v>190</v>
      </c>
      <c r="EM97" s="2" t="s">
        <v>191</v>
      </c>
      <c r="EN97" s="2"/>
      <c r="EO97" s="2" t="s">
        <v>3</v>
      </c>
      <c r="EP97" s="2"/>
      <c r="EQ97" s="2">
        <v>32768</v>
      </c>
      <c r="ER97" s="2">
        <v>18.899999999999999</v>
      </c>
      <c r="ES97" s="2">
        <v>18.899999999999999</v>
      </c>
      <c r="ET97" s="2">
        <v>0</v>
      </c>
      <c r="EU97" s="2">
        <v>0</v>
      </c>
      <c r="EV97" s="2">
        <v>0</v>
      </c>
      <c r="EW97" s="2">
        <v>0</v>
      </c>
      <c r="EX97" s="2">
        <v>0</v>
      </c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>
        <v>0</v>
      </c>
      <c r="FR97" s="2">
        <f t="shared" si="96"/>
        <v>0</v>
      </c>
      <c r="FS97" s="2">
        <v>0</v>
      </c>
      <c r="FT97" s="2"/>
      <c r="FU97" s="2"/>
      <c r="FV97" s="2"/>
      <c r="FW97" s="2"/>
      <c r="FX97" s="2">
        <v>155</v>
      </c>
      <c r="FY97" s="2">
        <v>100</v>
      </c>
      <c r="FZ97" s="2"/>
      <c r="GA97" s="2" t="s">
        <v>89</v>
      </c>
      <c r="GB97" s="2"/>
      <c r="GC97" s="2"/>
      <c r="GD97" s="2">
        <v>0</v>
      </c>
      <c r="GE97" s="2"/>
      <c r="GF97" s="2">
        <v>-730757708</v>
      </c>
      <c r="GG97" s="2">
        <v>2</v>
      </c>
      <c r="GH97" s="2">
        <v>1</v>
      </c>
      <c r="GI97" s="2">
        <v>-2</v>
      </c>
      <c r="GJ97" s="2">
        <v>0</v>
      </c>
      <c r="GK97" s="2">
        <f>ROUND(R97*(R12)/100,2)</f>
        <v>0</v>
      </c>
      <c r="GL97" s="2">
        <f t="shared" si="97"/>
        <v>0</v>
      </c>
      <c r="GM97" s="2">
        <f t="shared" si="98"/>
        <v>-165.79</v>
      </c>
      <c r="GN97" s="2">
        <f t="shared" si="99"/>
        <v>-165.79</v>
      </c>
      <c r="GO97" s="2">
        <f t="shared" si="100"/>
        <v>0</v>
      </c>
      <c r="GP97" s="2">
        <f t="shared" si="101"/>
        <v>0</v>
      </c>
      <c r="GQ97" s="2"/>
      <c r="GR97" s="2">
        <v>0</v>
      </c>
      <c r="GS97" s="2">
        <v>4</v>
      </c>
      <c r="GT97" s="2">
        <v>0</v>
      </c>
      <c r="GU97" s="2" t="s">
        <v>3</v>
      </c>
      <c r="GV97" s="2">
        <f t="shared" si="102"/>
        <v>0</v>
      </c>
      <c r="GW97" s="2">
        <v>1</v>
      </c>
      <c r="GX97" s="2">
        <f t="shared" si="103"/>
        <v>0</v>
      </c>
      <c r="GY97" s="2"/>
      <c r="GZ97" s="2"/>
      <c r="HA97" s="2">
        <v>0</v>
      </c>
      <c r="HB97" s="2">
        <v>0</v>
      </c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  <c r="HN97" s="2"/>
      <c r="HO97" s="2"/>
      <c r="HP97" s="2"/>
      <c r="HQ97" s="2"/>
      <c r="HR97" s="2"/>
      <c r="HS97" s="2"/>
      <c r="HT97" s="2"/>
      <c r="HU97" s="2"/>
      <c r="HV97" s="2"/>
      <c r="HW97" s="2"/>
      <c r="HX97" s="2"/>
      <c r="HY97" s="2"/>
      <c r="HZ97" s="2"/>
      <c r="IA97" s="2"/>
      <c r="IB97" s="2"/>
      <c r="IC97" s="2"/>
      <c r="ID97" s="2"/>
      <c r="IE97" s="2"/>
      <c r="IF97" s="2"/>
      <c r="IG97" s="2"/>
      <c r="IH97" s="2"/>
      <c r="II97" s="2"/>
      <c r="IJ97" s="2"/>
      <c r="IK97" s="2">
        <v>0</v>
      </c>
      <c r="IL97" s="2"/>
      <c r="IM97" s="2"/>
      <c r="IN97" s="2"/>
      <c r="IO97" s="2"/>
      <c r="IP97" s="2"/>
      <c r="IQ97" s="2"/>
      <c r="IR97" s="2"/>
      <c r="IS97" s="2"/>
      <c r="IT97" s="2"/>
      <c r="IU97" s="2"/>
    </row>
    <row r="98" spans="1:255" x14ac:dyDescent="0.2">
      <c r="A98">
        <v>18</v>
      </c>
      <c r="B98">
        <v>1</v>
      </c>
      <c r="C98">
        <v>227</v>
      </c>
      <c r="E98" t="s">
        <v>192</v>
      </c>
      <c r="F98" t="s">
        <v>193</v>
      </c>
      <c r="G98" t="s">
        <v>194</v>
      </c>
      <c r="H98" t="s">
        <v>195</v>
      </c>
      <c r="I98">
        <f>I96*J98</f>
        <v>-8.7720000000000002</v>
      </c>
      <c r="J98">
        <v>-102.00000000000001</v>
      </c>
      <c r="O98">
        <f t="shared" si="65"/>
        <v>-416.13</v>
      </c>
      <c r="P98">
        <f t="shared" si="66"/>
        <v>-416.13</v>
      </c>
      <c r="Q98">
        <f t="shared" si="67"/>
        <v>0</v>
      </c>
      <c r="R98">
        <f t="shared" si="68"/>
        <v>0</v>
      </c>
      <c r="S98">
        <f t="shared" si="69"/>
        <v>0</v>
      </c>
      <c r="T98">
        <f t="shared" si="70"/>
        <v>0</v>
      </c>
      <c r="U98">
        <f t="shared" si="71"/>
        <v>0</v>
      </c>
      <c r="V98">
        <f t="shared" si="72"/>
        <v>0</v>
      </c>
      <c r="W98">
        <f t="shared" si="73"/>
        <v>0</v>
      </c>
      <c r="X98">
        <f t="shared" si="74"/>
        <v>0</v>
      </c>
      <c r="Y98">
        <f t="shared" si="75"/>
        <v>0</v>
      </c>
      <c r="AA98">
        <v>31230745</v>
      </c>
      <c r="AB98">
        <f t="shared" si="76"/>
        <v>18.899999999999999</v>
      </c>
      <c r="AC98">
        <f t="shared" si="104"/>
        <v>18.899999999999999</v>
      </c>
      <c r="AD98">
        <f t="shared" si="105"/>
        <v>0</v>
      </c>
      <c r="AE98">
        <f t="shared" si="106"/>
        <v>0</v>
      </c>
      <c r="AF98">
        <f t="shared" si="107"/>
        <v>0</v>
      </c>
      <c r="AG98">
        <f t="shared" si="81"/>
        <v>0</v>
      </c>
      <c r="AH98">
        <f t="shared" si="108"/>
        <v>0</v>
      </c>
      <c r="AI98">
        <f t="shared" si="109"/>
        <v>0</v>
      </c>
      <c r="AJ98">
        <f t="shared" si="84"/>
        <v>0</v>
      </c>
      <c r="AK98">
        <v>18.899999999999999</v>
      </c>
      <c r="AL98">
        <v>18.899999999999999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132</v>
      </c>
      <c r="AU98">
        <v>80</v>
      </c>
      <c r="AV98">
        <v>1</v>
      </c>
      <c r="AW98">
        <v>1</v>
      </c>
      <c r="AZ98">
        <v>1</v>
      </c>
      <c r="BA98">
        <v>1</v>
      </c>
      <c r="BB98">
        <v>1</v>
      </c>
      <c r="BC98">
        <v>2.5099999999999998</v>
      </c>
      <c r="BD98" t="s">
        <v>3</v>
      </c>
      <c r="BE98" t="s">
        <v>3</v>
      </c>
      <c r="BF98" t="s">
        <v>3</v>
      </c>
      <c r="BG98" t="s">
        <v>3</v>
      </c>
      <c r="BH98">
        <v>3</v>
      </c>
      <c r="BI98">
        <v>1</v>
      </c>
      <c r="BJ98" t="s">
        <v>196</v>
      </c>
      <c r="BM98">
        <v>7005</v>
      </c>
      <c r="BN98">
        <v>0</v>
      </c>
      <c r="BO98" t="s">
        <v>193</v>
      </c>
      <c r="BP98">
        <v>1</v>
      </c>
      <c r="BQ98">
        <v>2</v>
      </c>
      <c r="BR98">
        <v>1</v>
      </c>
      <c r="BS98">
        <v>1</v>
      </c>
      <c r="BT98">
        <v>1</v>
      </c>
      <c r="BU98">
        <v>1</v>
      </c>
      <c r="BV98">
        <v>1</v>
      </c>
      <c r="BW98">
        <v>1</v>
      </c>
      <c r="BX98">
        <v>1</v>
      </c>
      <c r="BY98" t="s">
        <v>3</v>
      </c>
      <c r="BZ98">
        <v>155</v>
      </c>
      <c r="CA98">
        <v>100</v>
      </c>
      <c r="CF98">
        <v>0</v>
      </c>
      <c r="CG98">
        <v>0</v>
      </c>
      <c r="CM98">
        <v>0</v>
      </c>
      <c r="CN98" t="s">
        <v>3</v>
      </c>
      <c r="CO98">
        <v>0</v>
      </c>
      <c r="CP98">
        <f t="shared" si="85"/>
        <v>-416.13</v>
      </c>
      <c r="CQ98">
        <f t="shared" si="86"/>
        <v>47.438999999999993</v>
      </c>
      <c r="CR98">
        <f t="shared" si="87"/>
        <v>0</v>
      </c>
      <c r="CS98">
        <f t="shared" si="88"/>
        <v>0</v>
      </c>
      <c r="CT98">
        <f t="shared" si="89"/>
        <v>0</v>
      </c>
      <c r="CU98">
        <f t="shared" si="90"/>
        <v>0</v>
      </c>
      <c r="CV98">
        <f t="shared" si="91"/>
        <v>0</v>
      </c>
      <c r="CW98">
        <f t="shared" si="92"/>
        <v>0</v>
      </c>
      <c r="CX98">
        <f t="shared" si="93"/>
        <v>0</v>
      </c>
      <c r="CY98">
        <f t="shared" si="94"/>
        <v>0</v>
      </c>
      <c r="CZ98">
        <f t="shared" si="95"/>
        <v>0</v>
      </c>
      <c r="DC98" t="s">
        <v>3</v>
      </c>
      <c r="DD98" t="s">
        <v>3</v>
      </c>
      <c r="DE98" t="s">
        <v>3</v>
      </c>
      <c r="DF98" t="s">
        <v>3</v>
      </c>
      <c r="DG98" t="s">
        <v>3</v>
      </c>
      <c r="DH98" t="s">
        <v>3</v>
      </c>
      <c r="DI98" t="s">
        <v>3</v>
      </c>
      <c r="DJ98" t="s">
        <v>3</v>
      </c>
      <c r="DK98" t="s">
        <v>3</v>
      </c>
      <c r="DL98" t="s">
        <v>3</v>
      </c>
      <c r="DM98" t="s">
        <v>3</v>
      </c>
      <c r="DN98">
        <v>0</v>
      </c>
      <c r="DO98">
        <v>0</v>
      </c>
      <c r="DP98">
        <v>1</v>
      </c>
      <c r="DQ98">
        <v>1</v>
      </c>
      <c r="DU98">
        <v>1003</v>
      </c>
      <c r="DV98" t="s">
        <v>195</v>
      </c>
      <c r="DW98" t="s">
        <v>195</v>
      </c>
      <c r="DX98">
        <v>1</v>
      </c>
      <c r="EE98">
        <v>31230498</v>
      </c>
      <c r="EF98">
        <v>2</v>
      </c>
      <c r="EG98" t="s">
        <v>21</v>
      </c>
      <c r="EH98">
        <v>0</v>
      </c>
      <c r="EI98" t="s">
        <v>3</v>
      </c>
      <c r="EJ98">
        <v>1</v>
      </c>
      <c r="EK98">
        <v>7005</v>
      </c>
      <c r="EL98" t="s">
        <v>190</v>
      </c>
      <c r="EM98" t="s">
        <v>191</v>
      </c>
      <c r="EO98" t="s">
        <v>3</v>
      </c>
      <c r="EQ98">
        <v>32768</v>
      </c>
      <c r="ER98">
        <v>18.899999999999999</v>
      </c>
      <c r="ES98">
        <v>18.899999999999999</v>
      </c>
      <c r="ET98">
        <v>0</v>
      </c>
      <c r="EU98">
        <v>0</v>
      </c>
      <c r="EV98">
        <v>0</v>
      </c>
      <c r="EW98">
        <v>0</v>
      </c>
      <c r="EX98">
        <v>0</v>
      </c>
      <c r="FQ98">
        <v>0</v>
      </c>
      <c r="FR98">
        <f t="shared" si="96"/>
        <v>0</v>
      </c>
      <c r="FS98">
        <v>0</v>
      </c>
      <c r="FV98" t="s">
        <v>24</v>
      </c>
      <c r="FW98" t="s">
        <v>25</v>
      </c>
      <c r="FX98">
        <v>155</v>
      </c>
      <c r="FY98">
        <v>100</v>
      </c>
      <c r="GA98" t="s">
        <v>89</v>
      </c>
      <c r="GD98">
        <v>0</v>
      </c>
      <c r="GF98">
        <v>-730757708</v>
      </c>
      <c r="GG98">
        <v>2</v>
      </c>
      <c r="GH98">
        <v>1</v>
      </c>
      <c r="GI98">
        <v>2</v>
      </c>
      <c r="GJ98">
        <v>0</v>
      </c>
      <c r="GK98">
        <f>ROUND(R98*(S12)/100,2)</f>
        <v>0</v>
      </c>
      <c r="GL98">
        <f t="shared" si="97"/>
        <v>0</v>
      </c>
      <c r="GM98">
        <f t="shared" si="98"/>
        <v>-416.13</v>
      </c>
      <c r="GN98">
        <f t="shared" si="99"/>
        <v>-416.13</v>
      </c>
      <c r="GO98">
        <f t="shared" si="100"/>
        <v>0</v>
      </c>
      <c r="GP98">
        <f t="shared" si="101"/>
        <v>0</v>
      </c>
      <c r="GR98">
        <v>0</v>
      </c>
      <c r="GS98">
        <v>4</v>
      </c>
      <c r="GT98">
        <v>0</v>
      </c>
      <c r="GU98" t="s">
        <v>3</v>
      </c>
      <c r="GV98">
        <f t="shared" si="102"/>
        <v>0</v>
      </c>
      <c r="GW98">
        <v>1</v>
      </c>
      <c r="GX98">
        <f t="shared" si="103"/>
        <v>0</v>
      </c>
      <c r="HA98">
        <v>0</v>
      </c>
      <c r="HB98">
        <v>0</v>
      </c>
      <c r="IK98">
        <v>0</v>
      </c>
    </row>
    <row r="99" spans="1:255" x14ac:dyDescent="0.2">
      <c r="A99" s="2">
        <v>18</v>
      </c>
      <c r="B99" s="2">
        <v>1</v>
      </c>
      <c r="C99" s="2">
        <v>219</v>
      </c>
      <c r="D99" s="2"/>
      <c r="E99" s="2" t="s">
        <v>197</v>
      </c>
      <c r="F99" s="2" t="s">
        <v>198</v>
      </c>
      <c r="G99" s="2" t="s">
        <v>199</v>
      </c>
      <c r="H99" s="2" t="s">
        <v>52</v>
      </c>
      <c r="I99" s="2">
        <f>I95*J99</f>
        <v>-0.17974000000000001</v>
      </c>
      <c r="J99" s="2">
        <v>-2.0900000000000003</v>
      </c>
      <c r="K99" s="2"/>
      <c r="L99" s="2"/>
      <c r="M99" s="2"/>
      <c r="N99" s="2"/>
      <c r="O99" s="2">
        <f t="shared" si="65"/>
        <v>-1360.81</v>
      </c>
      <c r="P99" s="2">
        <f t="shared" si="66"/>
        <v>-1360.81</v>
      </c>
      <c r="Q99" s="2">
        <f t="shared" si="67"/>
        <v>0</v>
      </c>
      <c r="R99" s="2">
        <f t="shared" si="68"/>
        <v>0</v>
      </c>
      <c r="S99" s="2">
        <f t="shared" si="69"/>
        <v>0</v>
      </c>
      <c r="T99" s="2">
        <f t="shared" si="70"/>
        <v>0</v>
      </c>
      <c r="U99" s="2">
        <f t="shared" si="71"/>
        <v>0</v>
      </c>
      <c r="V99" s="2">
        <f t="shared" si="72"/>
        <v>0</v>
      </c>
      <c r="W99" s="2">
        <f t="shared" si="73"/>
        <v>0</v>
      </c>
      <c r="X99" s="2">
        <f t="shared" si="74"/>
        <v>0</v>
      </c>
      <c r="Y99" s="2">
        <f t="shared" si="75"/>
        <v>0</v>
      </c>
      <c r="Z99" s="2"/>
      <c r="AA99" s="2">
        <v>31230744</v>
      </c>
      <c r="AB99" s="2">
        <f t="shared" si="76"/>
        <v>7571</v>
      </c>
      <c r="AC99" s="2">
        <f t="shared" si="104"/>
        <v>7571</v>
      </c>
      <c r="AD99" s="2">
        <f t="shared" si="105"/>
        <v>0</v>
      </c>
      <c r="AE99" s="2">
        <f t="shared" si="106"/>
        <v>0</v>
      </c>
      <c r="AF99" s="2">
        <f t="shared" si="107"/>
        <v>0</v>
      </c>
      <c r="AG99" s="2">
        <f t="shared" si="81"/>
        <v>0</v>
      </c>
      <c r="AH99" s="2">
        <f t="shared" si="108"/>
        <v>0</v>
      </c>
      <c r="AI99" s="2">
        <f t="shared" si="109"/>
        <v>0</v>
      </c>
      <c r="AJ99" s="2">
        <f t="shared" si="84"/>
        <v>0</v>
      </c>
      <c r="AK99" s="2">
        <v>7571</v>
      </c>
      <c r="AL99" s="2">
        <v>7571</v>
      </c>
      <c r="AM99" s="2">
        <v>0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155</v>
      </c>
      <c r="AU99" s="2">
        <v>100</v>
      </c>
      <c r="AV99" s="2">
        <v>1</v>
      </c>
      <c r="AW99" s="2">
        <v>1</v>
      </c>
      <c r="AX99" s="2"/>
      <c r="AY99" s="2"/>
      <c r="AZ99" s="2">
        <v>1</v>
      </c>
      <c r="BA99" s="2">
        <v>1</v>
      </c>
      <c r="BB99" s="2">
        <v>1</v>
      </c>
      <c r="BC99" s="2">
        <v>1</v>
      </c>
      <c r="BD99" s="2" t="s">
        <v>3</v>
      </c>
      <c r="BE99" s="2" t="s">
        <v>3</v>
      </c>
      <c r="BF99" s="2" t="s">
        <v>3</v>
      </c>
      <c r="BG99" s="2" t="s">
        <v>3</v>
      </c>
      <c r="BH99" s="2">
        <v>3</v>
      </c>
      <c r="BI99" s="2">
        <v>1</v>
      </c>
      <c r="BJ99" s="2" t="s">
        <v>200</v>
      </c>
      <c r="BK99" s="2"/>
      <c r="BL99" s="2"/>
      <c r="BM99" s="2">
        <v>7005</v>
      </c>
      <c r="BN99" s="2">
        <v>0</v>
      </c>
      <c r="BO99" s="2" t="s">
        <v>3</v>
      </c>
      <c r="BP99" s="2">
        <v>0</v>
      </c>
      <c r="BQ99" s="2">
        <v>2</v>
      </c>
      <c r="BR99" s="2">
        <v>1</v>
      </c>
      <c r="BS99" s="2">
        <v>1</v>
      </c>
      <c r="BT99" s="2">
        <v>1</v>
      </c>
      <c r="BU99" s="2">
        <v>1</v>
      </c>
      <c r="BV99" s="2">
        <v>1</v>
      </c>
      <c r="BW99" s="2">
        <v>1</v>
      </c>
      <c r="BX99" s="2">
        <v>1</v>
      </c>
      <c r="BY99" s="2" t="s">
        <v>3</v>
      </c>
      <c r="BZ99" s="2">
        <v>155</v>
      </c>
      <c r="CA99" s="2">
        <v>100</v>
      </c>
      <c r="CB99" s="2"/>
      <c r="CC99" s="2"/>
      <c r="CD99" s="2"/>
      <c r="CE99" s="2"/>
      <c r="CF99" s="2">
        <v>0</v>
      </c>
      <c r="CG99" s="2">
        <v>0</v>
      </c>
      <c r="CH99" s="2"/>
      <c r="CI99" s="2"/>
      <c r="CJ99" s="2"/>
      <c r="CK99" s="2"/>
      <c r="CL99" s="2"/>
      <c r="CM99" s="2">
        <v>0</v>
      </c>
      <c r="CN99" s="2" t="s">
        <v>3</v>
      </c>
      <c r="CO99" s="2">
        <v>0</v>
      </c>
      <c r="CP99" s="2">
        <f t="shared" si="85"/>
        <v>-1360.81</v>
      </c>
      <c r="CQ99" s="2">
        <f t="shared" si="86"/>
        <v>7571</v>
      </c>
      <c r="CR99" s="2">
        <f t="shared" si="87"/>
        <v>0</v>
      </c>
      <c r="CS99" s="2">
        <f t="shared" si="88"/>
        <v>0</v>
      </c>
      <c r="CT99" s="2">
        <f t="shared" si="89"/>
        <v>0</v>
      </c>
      <c r="CU99" s="2">
        <f t="shared" si="90"/>
        <v>0</v>
      </c>
      <c r="CV99" s="2">
        <f t="shared" si="91"/>
        <v>0</v>
      </c>
      <c r="CW99" s="2">
        <f t="shared" si="92"/>
        <v>0</v>
      </c>
      <c r="CX99" s="2">
        <f t="shared" si="93"/>
        <v>0</v>
      </c>
      <c r="CY99" s="2">
        <f t="shared" si="94"/>
        <v>0</v>
      </c>
      <c r="CZ99" s="2">
        <f t="shared" si="95"/>
        <v>0</v>
      </c>
      <c r="DA99" s="2"/>
      <c r="DB99" s="2"/>
      <c r="DC99" s="2" t="s">
        <v>3</v>
      </c>
      <c r="DD99" s="2" t="s">
        <v>3</v>
      </c>
      <c r="DE99" s="2" t="s">
        <v>3</v>
      </c>
      <c r="DF99" s="2" t="s">
        <v>3</v>
      </c>
      <c r="DG99" s="2" t="s">
        <v>3</v>
      </c>
      <c r="DH99" s="2" t="s">
        <v>3</v>
      </c>
      <c r="DI99" s="2" t="s">
        <v>3</v>
      </c>
      <c r="DJ99" s="2" t="s">
        <v>3</v>
      </c>
      <c r="DK99" s="2" t="s">
        <v>3</v>
      </c>
      <c r="DL99" s="2" t="s">
        <v>3</v>
      </c>
      <c r="DM99" s="2" t="s">
        <v>3</v>
      </c>
      <c r="DN99" s="2">
        <v>0</v>
      </c>
      <c r="DO99" s="2">
        <v>0</v>
      </c>
      <c r="DP99" s="2">
        <v>1</v>
      </c>
      <c r="DQ99" s="2">
        <v>1</v>
      </c>
      <c r="DR99" s="2"/>
      <c r="DS99" s="2"/>
      <c r="DT99" s="2"/>
      <c r="DU99" s="2">
        <v>1009</v>
      </c>
      <c r="DV99" s="2" t="s">
        <v>52</v>
      </c>
      <c r="DW99" s="2" t="s">
        <v>52</v>
      </c>
      <c r="DX99" s="2">
        <v>1000</v>
      </c>
      <c r="DY99" s="2"/>
      <c r="DZ99" s="2"/>
      <c r="EA99" s="2"/>
      <c r="EB99" s="2"/>
      <c r="EC99" s="2"/>
      <c r="ED99" s="2"/>
      <c r="EE99" s="2">
        <v>31230498</v>
      </c>
      <c r="EF99" s="2">
        <v>2</v>
      </c>
      <c r="EG99" s="2" t="s">
        <v>21</v>
      </c>
      <c r="EH99" s="2">
        <v>0</v>
      </c>
      <c r="EI99" s="2" t="s">
        <v>3</v>
      </c>
      <c r="EJ99" s="2">
        <v>1</v>
      </c>
      <c r="EK99" s="2">
        <v>7005</v>
      </c>
      <c r="EL99" s="2" t="s">
        <v>190</v>
      </c>
      <c r="EM99" s="2" t="s">
        <v>191</v>
      </c>
      <c r="EN99" s="2"/>
      <c r="EO99" s="2" t="s">
        <v>3</v>
      </c>
      <c r="EP99" s="2"/>
      <c r="EQ99" s="2">
        <v>32768</v>
      </c>
      <c r="ER99" s="2">
        <v>7571</v>
      </c>
      <c r="ES99" s="2">
        <v>7571</v>
      </c>
      <c r="ET99" s="2">
        <v>0</v>
      </c>
      <c r="EU99" s="2">
        <v>0</v>
      </c>
      <c r="EV99" s="2">
        <v>0</v>
      </c>
      <c r="EW99" s="2">
        <v>0</v>
      </c>
      <c r="EX99" s="2">
        <v>0</v>
      </c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>
        <v>0</v>
      </c>
      <c r="FR99" s="2">
        <f t="shared" si="96"/>
        <v>0</v>
      </c>
      <c r="FS99" s="2">
        <v>0</v>
      </c>
      <c r="FT99" s="2"/>
      <c r="FU99" s="2"/>
      <c r="FV99" s="2"/>
      <c r="FW99" s="2"/>
      <c r="FX99" s="2">
        <v>155</v>
      </c>
      <c r="FY99" s="2">
        <v>100</v>
      </c>
      <c r="FZ99" s="2"/>
      <c r="GA99" s="2" t="s">
        <v>89</v>
      </c>
      <c r="GB99" s="2"/>
      <c r="GC99" s="2"/>
      <c r="GD99" s="2">
        <v>0</v>
      </c>
      <c r="GE99" s="2"/>
      <c r="GF99" s="2">
        <v>37579919</v>
      </c>
      <c r="GG99" s="2">
        <v>2</v>
      </c>
      <c r="GH99" s="2">
        <v>1</v>
      </c>
      <c r="GI99" s="2">
        <v>-2</v>
      </c>
      <c r="GJ99" s="2">
        <v>0</v>
      </c>
      <c r="GK99" s="2">
        <f>ROUND(R99*(R12)/100,2)</f>
        <v>0</v>
      </c>
      <c r="GL99" s="2">
        <f t="shared" si="97"/>
        <v>0</v>
      </c>
      <c r="GM99" s="2">
        <f t="shared" si="98"/>
        <v>-1360.81</v>
      </c>
      <c r="GN99" s="2">
        <f t="shared" si="99"/>
        <v>-1360.81</v>
      </c>
      <c r="GO99" s="2">
        <f t="shared" si="100"/>
        <v>0</v>
      </c>
      <c r="GP99" s="2">
        <f t="shared" si="101"/>
        <v>0</v>
      </c>
      <c r="GQ99" s="2"/>
      <c r="GR99" s="2">
        <v>0</v>
      </c>
      <c r="GS99" s="2">
        <v>4</v>
      </c>
      <c r="GT99" s="2">
        <v>0</v>
      </c>
      <c r="GU99" s="2" t="s">
        <v>3</v>
      </c>
      <c r="GV99" s="2">
        <f t="shared" si="102"/>
        <v>0</v>
      </c>
      <c r="GW99" s="2">
        <v>1</v>
      </c>
      <c r="GX99" s="2">
        <f t="shared" si="103"/>
        <v>0</v>
      </c>
      <c r="GY99" s="2"/>
      <c r="GZ99" s="2"/>
      <c r="HA99" s="2">
        <v>0</v>
      </c>
      <c r="HB99" s="2">
        <v>0</v>
      </c>
      <c r="HC99" s="2"/>
      <c r="HD99" s="2"/>
      <c r="HE99" s="2"/>
      <c r="HF99" s="2"/>
      <c r="HG99" s="2"/>
      <c r="HH99" s="2"/>
      <c r="HI99" s="2"/>
      <c r="HJ99" s="2"/>
      <c r="HK99" s="2"/>
      <c r="HL99" s="2"/>
      <c r="HM99" s="2"/>
      <c r="HN99" s="2"/>
      <c r="HO99" s="2"/>
      <c r="HP99" s="2"/>
      <c r="HQ99" s="2"/>
      <c r="HR99" s="2"/>
      <c r="HS99" s="2"/>
      <c r="HT99" s="2"/>
      <c r="HU99" s="2"/>
      <c r="HV99" s="2"/>
      <c r="HW99" s="2"/>
      <c r="HX99" s="2"/>
      <c r="HY99" s="2"/>
      <c r="HZ99" s="2"/>
      <c r="IA99" s="2"/>
      <c r="IB99" s="2"/>
      <c r="IC99" s="2"/>
      <c r="ID99" s="2"/>
      <c r="IE99" s="2"/>
      <c r="IF99" s="2"/>
      <c r="IG99" s="2"/>
      <c r="IH99" s="2"/>
      <c r="II99" s="2"/>
      <c r="IJ99" s="2"/>
      <c r="IK99" s="2">
        <v>0</v>
      </c>
      <c r="IL99" s="2"/>
      <c r="IM99" s="2"/>
      <c r="IN99" s="2"/>
      <c r="IO99" s="2"/>
      <c r="IP99" s="2"/>
      <c r="IQ99" s="2"/>
      <c r="IR99" s="2"/>
      <c r="IS99" s="2"/>
      <c r="IT99" s="2"/>
      <c r="IU99" s="2"/>
    </row>
    <row r="100" spans="1:255" x14ac:dyDescent="0.2">
      <c r="A100">
        <v>18</v>
      </c>
      <c r="B100">
        <v>1</v>
      </c>
      <c r="C100">
        <v>230</v>
      </c>
      <c r="E100" t="s">
        <v>197</v>
      </c>
      <c r="F100" t="s">
        <v>198</v>
      </c>
      <c r="G100" t="s">
        <v>199</v>
      </c>
      <c r="H100" t="s">
        <v>52</v>
      </c>
      <c r="I100">
        <f>I96*J100</f>
        <v>-0.17974000000000001</v>
      </c>
      <c r="J100">
        <v>-2.0900000000000003</v>
      </c>
      <c r="O100">
        <f t="shared" si="65"/>
        <v>-11389.99</v>
      </c>
      <c r="P100">
        <f t="shared" si="66"/>
        <v>-11389.99</v>
      </c>
      <c r="Q100">
        <f t="shared" si="67"/>
        <v>0</v>
      </c>
      <c r="R100">
        <f t="shared" si="68"/>
        <v>0</v>
      </c>
      <c r="S100">
        <f t="shared" si="69"/>
        <v>0</v>
      </c>
      <c r="T100">
        <f t="shared" si="70"/>
        <v>0</v>
      </c>
      <c r="U100">
        <f t="shared" si="71"/>
        <v>0</v>
      </c>
      <c r="V100">
        <f t="shared" si="72"/>
        <v>0</v>
      </c>
      <c r="W100">
        <f t="shared" si="73"/>
        <v>0</v>
      </c>
      <c r="X100">
        <f t="shared" si="74"/>
        <v>0</v>
      </c>
      <c r="Y100">
        <f t="shared" si="75"/>
        <v>0</v>
      </c>
      <c r="AA100">
        <v>31230745</v>
      </c>
      <c r="AB100">
        <f t="shared" si="76"/>
        <v>7571</v>
      </c>
      <c r="AC100">
        <f t="shared" si="104"/>
        <v>7571</v>
      </c>
      <c r="AD100">
        <f t="shared" si="105"/>
        <v>0</v>
      </c>
      <c r="AE100">
        <f t="shared" si="106"/>
        <v>0</v>
      </c>
      <c r="AF100">
        <f t="shared" si="107"/>
        <v>0</v>
      </c>
      <c r="AG100">
        <f t="shared" si="81"/>
        <v>0</v>
      </c>
      <c r="AH100">
        <f t="shared" si="108"/>
        <v>0</v>
      </c>
      <c r="AI100">
        <f t="shared" si="109"/>
        <v>0</v>
      </c>
      <c r="AJ100">
        <f t="shared" si="84"/>
        <v>0</v>
      </c>
      <c r="AK100">
        <v>7571</v>
      </c>
      <c r="AL100">
        <v>7571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132</v>
      </c>
      <c r="AU100">
        <v>80</v>
      </c>
      <c r="AV100">
        <v>1</v>
      </c>
      <c r="AW100">
        <v>1</v>
      </c>
      <c r="AZ100">
        <v>1</v>
      </c>
      <c r="BA100">
        <v>1</v>
      </c>
      <c r="BB100">
        <v>1</v>
      </c>
      <c r="BC100">
        <v>8.3699999999999992</v>
      </c>
      <c r="BD100" t="s">
        <v>3</v>
      </c>
      <c r="BE100" t="s">
        <v>3</v>
      </c>
      <c r="BF100" t="s">
        <v>3</v>
      </c>
      <c r="BG100" t="s">
        <v>3</v>
      </c>
      <c r="BH100">
        <v>3</v>
      </c>
      <c r="BI100">
        <v>1</v>
      </c>
      <c r="BJ100" t="s">
        <v>200</v>
      </c>
      <c r="BM100">
        <v>7005</v>
      </c>
      <c r="BN100">
        <v>0</v>
      </c>
      <c r="BO100" t="s">
        <v>198</v>
      </c>
      <c r="BP100">
        <v>1</v>
      </c>
      <c r="BQ100">
        <v>2</v>
      </c>
      <c r="BR100">
        <v>1</v>
      </c>
      <c r="BS100">
        <v>1</v>
      </c>
      <c r="BT100">
        <v>1</v>
      </c>
      <c r="BU100">
        <v>1</v>
      </c>
      <c r="BV100">
        <v>1</v>
      </c>
      <c r="BW100">
        <v>1</v>
      </c>
      <c r="BX100">
        <v>1</v>
      </c>
      <c r="BY100" t="s">
        <v>3</v>
      </c>
      <c r="BZ100">
        <v>155</v>
      </c>
      <c r="CA100">
        <v>100</v>
      </c>
      <c r="CF100">
        <v>0</v>
      </c>
      <c r="CG100">
        <v>0</v>
      </c>
      <c r="CM100">
        <v>0</v>
      </c>
      <c r="CN100" t="s">
        <v>3</v>
      </c>
      <c r="CO100">
        <v>0</v>
      </c>
      <c r="CP100">
        <f t="shared" si="85"/>
        <v>-11389.99</v>
      </c>
      <c r="CQ100">
        <f t="shared" si="86"/>
        <v>63369.27</v>
      </c>
      <c r="CR100">
        <f t="shared" si="87"/>
        <v>0</v>
      </c>
      <c r="CS100">
        <f t="shared" si="88"/>
        <v>0</v>
      </c>
      <c r="CT100">
        <f t="shared" si="89"/>
        <v>0</v>
      </c>
      <c r="CU100">
        <f t="shared" si="90"/>
        <v>0</v>
      </c>
      <c r="CV100">
        <f t="shared" si="91"/>
        <v>0</v>
      </c>
      <c r="CW100">
        <f t="shared" si="92"/>
        <v>0</v>
      </c>
      <c r="CX100">
        <f t="shared" si="93"/>
        <v>0</v>
      </c>
      <c r="CY100">
        <f t="shared" si="94"/>
        <v>0</v>
      </c>
      <c r="CZ100">
        <f t="shared" si="95"/>
        <v>0</v>
      </c>
      <c r="DC100" t="s">
        <v>3</v>
      </c>
      <c r="DD100" t="s">
        <v>3</v>
      </c>
      <c r="DE100" t="s">
        <v>3</v>
      </c>
      <c r="DF100" t="s">
        <v>3</v>
      </c>
      <c r="DG100" t="s">
        <v>3</v>
      </c>
      <c r="DH100" t="s">
        <v>3</v>
      </c>
      <c r="DI100" t="s">
        <v>3</v>
      </c>
      <c r="DJ100" t="s">
        <v>3</v>
      </c>
      <c r="DK100" t="s">
        <v>3</v>
      </c>
      <c r="DL100" t="s">
        <v>3</v>
      </c>
      <c r="DM100" t="s">
        <v>3</v>
      </c>
      <c r="DN100">
        <v>0</v>
      </c>
      <c r="DO100">
        <v>0</v>
      </c>
      <c r="DP100">
        <v>1</v>
      </c>
      <c r="DQ100">
        <v>1</v>
      </c>
      <c r="DU100">
        <v>1009</v>
      </c>
      <c r="DV100" t="s">
        <v>52</v>
      </c>
      <c r="DW100" t="s">
        <v>52</v>
      </c>
      <c r="DX100">
        <v>1000</v>
      </c>
      <c r="EE100">
        <v>31230498</v>
      </c>
      <c r="EF100">
        <v>2</v>
      </c>
      <c r="EG100" t="s">
        <v>21</v>
      </c>
      <c r="EH100">
        <v>0</v>
      </c>
      <c r="EI100" t="s">
        <v>3</v>
      </c>
      <c r="EJ100">
        <v>1</v>
      </c>
      <c r="EK100">
        <v>7005</v>
      </c>
      <c r="EL100" t="s">
        <v>190</v>
      </c>
      <c r="EM100" t="s">
        <v>191</v>
      </c>
      <c r="EO100" t="s">
        <v>3</v>
      </c>
      <c r="EQ100">
        <v>32768</v>
      </c>
      <c r="ER100">
        <v>7571</v>
      </c>
      <c r="ES100">
        <v>7571</v>
      </c>
      <c r="ET100">
        <v>0</v>
      </c>
      <c r="EU100">
        <v>0</v>
      </c>
      <c r="EV100">
        <v>0</v>
      </c>
      <c r="EW100">
        <v>0</v>
      </c>
      <c r="EX100">
        <v>0</v>
      </c>
      <c r="FQ100">
        <v>0</v>
      </c>
      <c r="FR100">
        <f t="shared" si="96"/>
        <v>0</v>
      </c>
      <c r="FS100">
        <v>0</v>
      </c>
      <c r="FV100" t="s">
        <v>24</v>
      </c>
      <c r="FW100" t="s">
        <v>25</v>
      </c>
      <c r="FX100">
        <v>155</v>
      </c>
      <c r="FY100">
        <v>100</v>
      </c>
      <c r="GA100" t="s">
        <v>89</v>
      </c>
      <c r="GD100">
        <v>0</v>
      </c>
      <c r="GF100">
        <v>37579919</v>
      </c>
      <c r="GG100">
        <v>2</v>
      </c>
      <c r="GH100">
        <v>1</v>
      </c>
      <c r="GI100">
        <v>2</v>
      </c>
      <c r="GJ100">
        <v>0</v>
      </c>
      <c r="GK100">
        <f>ROUND(R100*(S12)/100,2)</f>
        <v>0</v>
      </c>
      <c r="GL100">
        <f t="shared" si="97"/>
        <v>0</v>
      </c>
      <c r="GM100">
        <f t="shared" si="98"/>
        <v>-11389.99</v>
      </c>
      <c r="GN100">
        <f t="shared" si="99"/>
        <v>-11389.99</v>
      </c>
      <c r="GO100">
        <f t="shared" si="100"/>
        <v>0</v>
      </c>
      <c r="GP100">
        <f t="shared" si="101"/>
        <v>0</v>
      </c>
      <c r="GR100">
        <v>0</v>
      </c>
      <c r="GS100">
        <v>4</v>
      </c>
      <c r="GT100">
        <v>0</v>
      </c>
      <c r="GU100" t="s">
        <v>3</v>
      </c>
      <c r="GV100">
        <f t="shared" si="102"/>
        <v>0</v>
      </c>
      <c r="GW100">
        <v>1</v>
      </c>
      <c r="GX100">
        <f t="shared" si="103"/>
        <v>0</v>
      </c>
      <c r="HA100">
        <v>0</v>
      </c>
      <c r="HB100">
        <v>0</v>
      </c>
      <c r="IK100">
        <v>0</v>
      </c>
    </row>
    <row r="101" spans="1:255" x14ac:dyDescent="0.2">
      <c r="A101" s="2">
        <v>18</v>
      </c>
      <c r="B101" s="2">
        <v>1</v>
      </c>
      <c r="C101" s="2">
        <v>221</v>
      </c>
      <c r="D101" s="2"/>
      <c r="E101" s="2" t="s">
        <v>201</v>
      </c>
      <c r="F101" s="2" t="s">
        <v>202</v>
      </c>
      <c r="G101" s="2" t="s">
        <v>203</v>
      </c>
      <c r="H101" s="2" t="s">
        <v>204</v>
      </c>
      <c r="I101" s="2">
        <f>I95*J101</f>
        <v>8.6</v>
      </c>
      <c r="J101" s="2">
        <v>100</v>
      </c>
      <c r="K101" s="2"/>
      <c r="L101" s="2"/>
      <c r="M101" s="2"/>
      <c r="N101" s="2"/>
      <c r="O101" s="2">
        <f t="shared" si="65"/>
        <v>0</v>
      </c>
      <c r="P101" s="2">
        <f t="shared" si="66"/>
        <v>0</v>
      </c>
      <c r="Q101" s="2">
        <f t="shared" si="67"/>
        <v>0</v>
      </c>
      <c r="R101" s="2">
        <f t="shared" si="68"/>
        <v>0</v>
      </c>
      <c r="S101" s="2">
        <f t="shared" si="69"/>
        <v>0</v>
      </c>
      <c r="T101" s="2">
        <f t="shared" si="70"/>
        <v>0</v>
      </c>
      <c r="U101" s="2">
        <f t="shared" si="71"/>
        <v>0</v>
      </c>
      <c r="V101" s="2">
        <f t="shared" si="72"/>
        <v>0</v>
      </c>
      <c r="W101" s="2">
        <f t="shared" si="73"/>
        <v>0</v>
      </c>
      <c r="X101" s="2">
        <f t="shared" si="74"/>
        <v>0</v>
      </c>
      <c r="Y101" s="2">
        <f t="shared" si="75"/>
        <v>0</v>
      </c>
      <c r="Z101" s="2"/>
      <c r="AA101" s="2">
        <v>31230744</v>
      </c>
      <c r="AB101" s="2">
        <f t="shared" si="76"/>
        <v>0</v>
      </c>
      <c r="AC101" s="2">
        <f t="shared" si="104"/>
        <v>0</v>
      </c>
      <c r="AD101" s="2">
        <f t="shared" si="105"/>
        <v>0</v>
      </c>
      <c r="AE101" s="2">
        <f t="shared" si="106"/>
        <v>0</v>
      </c>
      <c r="AF101" s="2">
        <f t="shared" si="107"/>
        <v>0</v>
      </c>
      <c r="AG101" s="2">
        <f t="shared" si="81"/>
        <v>0</v>
      </c>
      <c r="AH101" s="2">
        <f t="shared" si="108"/>
        <v>0</v>
      </c>
      <c r="AI101" s="2">
        <f t="shared" si="109"/>
        <v>0</v>
      </c>
      <c r="AJ101" s="2">
        <f t="shared" si="84"/>
        <v>0</v>
      </c>
      <c r="AK101" s="2">
        <v>0</v>
      </c>
      <c r="AL101" s="2">
        <v>0</v>
      </c>
      <c r="AM101" s="2">
        <v>0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1</v>
      </c>
      <c r="AW101" s="2">
        <v>1</v>
      </c>
      <c r="AX101" s="2"/>
      <c r="AY101" s="2"/>
      <c r="AZ101" s="2">
        <v>1</v>
      </c>
      <c r="BA101" s="2">
        <v>1</v>
      </c>
      <c r="BB101" s="2">
        <v>1</v>
      </c>
      <c r="BC101" s="2">
        <v>1</v>
      </c>
      <c r="BD101" s="2" t="s">
        <v>3</v>
      </c>
      <c r="BE101" s="2" t="s">
        <v>3</v>
      </c>
      <c r="BF101" s="2" t="s">
        <v>3</v>
      </c>
      <c r="BG101" s="2" t="s">
        <v>3</v>
      </c>
      <c r="BH101" s="2">
        <v>3</v>
      </c>
      <c r="BI101" s="2">
        <v>1</v>
      </c>
      <c r="BJ101" s="2" t="s">
        <v>3</v>
      </c>
      <c r="BK101" s="2"/>
      <c r="BL101" s="2"/>
      <c r="BM101" s="2">
        <v>7005</v>
      </c>
      <c r="BN101" s="2">
        <v>0</v>
      </c>
      <c r="BO101" s="2" t="s">
        <v>3</v>
      </c>
      <c r="BP101" s="2">
        <v>0</v>
      </c>
      <c r="BQ101" s="2">
        <v>2</v>
      </c>
      <c r="BR101" s="2">
        <v>0</v>
      </c>
      <c r="BS101" s="2">
        <v>1</v>
      </c>
      <c r="BT101" s="2">
        <v>1</v>
      </c>
      <c r="BU101" s="2">
        <v>1</v>
      </c>
      <c r="BV101" s="2">
        <v>1</v>
      </c>
      <c r="BW101" s="2">
        <v>1</v>
      </c>
      <c r="BX101" s="2">
        <v>1</v>
      </c>
      <c r="BY101" s="2" t="s">
        <v>3</v>
      </c>
      <c r="BZ101" s="2">
        <v>0</v>
      </c>
      <c r="CA101" s="2">
        <v>0</v>
      </c>
      <c r="CB101" s="2"/>
      <c r="CC101" s="2"/>
      <c r="CD101" s="2"/>
      <c r="CE101" s="2"/>
      <c r="CF101" s="2">
        <v>0</v>
      </c>
      <c r="CG101" s="2">
        <v>0</v>
      </c>
      <c r="CH101" s="2"/>
      <c r="CI101" s="2"/>
      <c r="CJ101" s="2"/>
      <c r="CK101" s="2"/>
      <c r="CL101" s="2"/>
      <c r="CM101" s="2">
        <v>0</v>
      </c>
      <c r="CN101" s="2" t="s">
        <v>3</v>
      </c>
      <c r="CO101" s="2">
        <v>0</v>
      </c>
      <c r="CP101" s="2">
        <f t="shared" si="85"/>
        <v>0</v>
      </c>
      <c r="CQ101" s="2">
        <f t="shared" si="86"/>
        <v>0</v>
      </c>
      <c r="CR101" s="2">
        <f t="shared" si="87"/>
        <v>0</v>
      </c>
      <c r="CS101" s="2">
        <f t="shared" si="88"/>
        <v>0</v>
      </c>
      <c r="CT101" s="2">
        <f t="shared" si="89"/>
        <v>0</v>
      </c>
      <c r="CU101" s="2">
        <f t="shared" si="90"/>
        <v>0</v>
      </c>
      <c r="CV101" s="2">
        <f t="shared" si="91"/>
        <v>0</v>
      </c>
      <c r="CW101" s="2">
        <f t="shared" si="92"/>
        <v>0</v>
      </c>
      <c r="CX101" s="2">
        <f t="shared" si="93"/>
        <v>0</v>
      </c>
      <c r="CY101" s="2">
        <f t="shared" si="94"/>
        <v>0</v>
      </c>
      <c r="CZ101" s="2">
        <f t="shared" si="95"/>
        <v>0</v>
      </c>
      <c r="DA101" s="2"/>
      <c r="DB101" s="2"/>
      <c r="DC101" s="2" t="s">
        <v>3</v>
      </c>
      <c r="DD101" s="2" t="s">
        <v>3</v>
      </c>
      <c r="DE101" s="2" t="s">
        <v>3</v>
      </c>
      <c r="DF101" s="2" t="s">
        <v>3</v>
      </c>
      <c r="DG101" s="2" t="s">
        <v>3</v>
      </c>
      <c r="DH101" s="2" t="s">
        <v>3</v>
      </c>
      <c r="DI101" s="2" t="s">
        <v>3</v>
      </c>
      <c r="DJ101" s="2" t="s">
        <v>3</v>
      </c>
      <c r="DK101" s="2" t="s">
        <v>3</v>
      </c>
      <c r="DL101" s="2" t="s">
        <v>3</v>
      </c>
      <c r="DM101" s="2" t="s">
        <v>3</v>
      </c>
      <c r="DN101" s="2">
        <v>0</v>
      </c>
      <c r="DO101" s="2">
        <v>0</v>
      </c>
      <c r="DP101" s="2">
        <v>1</v>
      </c>
      <c r="DQ101" s="2">
        <v>1</v>
      </c>
      <c r="DR101" s="2"/>
      <c r="DS101" s="2"/>
      <c r="DT101" s="2"/>
      <c r="DU101" s="2">
        <v>1013</v>
      </c>
      <c r="DV101" s="2" t="s">
        <v>204</v>
      </c>
      <c r="DW101" s="2" t="s">
        <v>204</v>
      </c>
      <c r="DX101" s="2">
        <v>1</v>
      </c>
      <c r="DY101" s="2"/>
      <c r="DZ101" s="2"/>
      <c r="EA101" s="2"/>
      <c r="EB101" s="2"/>
      <c r="EC101" s="2"/>
      <c r="ED101" s="2"/>
      <c r="EE101" s="2">
        <v>31230498</v>
      </c>
      <c r="EF101" s="2">
        <v>2</v>
      </c>
      <c r="EG101" s="2" t="s">
        <v>21</v>
      </c>
      <c r="EH101" s="2">
        <v>0</v>
      </c>
      <c r="EI101" s="2" t="s">
        <v>3</v>
      </c>
      <c r="EJ101" s="2">
        <v>1</v>
      </c>
      <c r="EK101" s="2">
        <v>7005</v>
      </c>
      <c r="EL101" s="2" t="s">
        <v>190</v>
      </c>
      <c r="EM101" s="2" t="s">
        <v>191</v>
      </c>
      <c r="EN101" s="2"/>
      <c r="EO101" s="2" t="s">
        <v>3</v>
      </c>
      <c r="EP101" s="2"/>
      <c r="EQ101" s="2">
        <v>0</v>
      </c>
      <c r="ER101" s="2">
        <v>0</v>
      </c>
      <c r="ES101" s="2">
        <v>0</v>
      </c>
      <c r="ET101" s="2">
        <v>0</v>
      </c>
      <c r="EU101" s="2">
        <v>0</v>
      </c>
      <c r="EV101" s="2">
        <v>0</v>
      </c>
      <c r="EW101" s="2">
        <v>0</v>
      </c>
      <c r="EX101" s="2">
        <v>0</v>
      </c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>
        <v>0</v>
      </c>
      <c r="FR101" s="2">
        <f t="shared" si="96"/>
        <v>0</v>
      </c>
      <c r="FS101" s="2">
        <v>0</v>
      </c>
      <c r="FT101" s="2"/>
      <c r="FU101" s="2"/>
      <c r="FV101" s="2"/>
      <c r="FW101" s="2"/>
      <c r="FX101" s="2">
        <v>0</v>
      </c>
      <c r="FY101" s="2">
        <v>0</v>
      </c>
      <c r="FZ101" s="2"/>
      <c r="GA101" s="2" t="s">
        <v>3</v>
      </c>
      <c r="GB101" s="2"/>
      <c r="GC101" s="2"/>
      <c r="GD101" s="2">
        <v>0</v>
      </c>
      <c r="GE101" s="2"/>
      <c r="GF101" s="2">
        <v>-529355442</v>
      </c>
      <c r="GG101" s="2">
        <v>2</v>
      </c>
      <c r="GH101" s="2">
        <v>0</v>
      </c>
      <c r="GI101" s="2">
        <v>-2</v>
      </c>
      <c r="GJ101" s="2">
        <v>0</v>
      </c>
      <c r="GK101" s="2">
        <f>ROUND(R101*(R12)/100,2)</f>
        <v>0</v>
      </c>
      <c r="GL101" s="2">
        <f t="shared" si="97"/>
        <v>0</v>
      </c>
      <c r="GM101" s="2">
        <f t="shared" si="98"/>
        <v>0</v>
      </c>
      <c r="GN101" s="2">
        <f t="shared" si="99"/>
        <v>0</v>
      </c>
      <c r="GO101" s="2">
        <f t="shared" si="100"/>
        <v>0</v>
      </c>
      <c r="GP101" s="2">
        <f t="shared" si="101"/>
        <v>0</v>
      </c>
      <c r="GQ101" s="2"/>
      <c r="GR101" s="2">
        <v>0</v>
      </c>
      <c r="GS101" s="2">
        <v>3</v>
      </c>
      <c r="GT101" s="2">
        <v>0</v>
      </c>
      <c r="GU101" s="2" t="s">
        <v>3</v>
      </c>
      <c r="GV101" s="2">
        <f t="shared" si="102"/>
        <v>0</v>
      </c>
      <c r="GW101" s="2">
        <v>1</v>
      </c>
      <c r="GX101" s="2">
        <f t="shared" si="103"/>
        <v>0</v>
      </c>
      <c r="GY101" s="2"/>
      <c r="GZ101" s="2"/>
      <c r="HA101" s="2">
        <v>0</v>
      </c>
      <c r="HB101" s="2">
        <v>0</v>
      </c>
      <c r="HC101" s="2"/>
      <c r="HD101" s="2"/>
      <c r="HE101" s="2"/>
      <c r="HF101" s="2"/>
      <c r="HG101" s="2"/>
      <c r="HH101" s="2"/>
      <c r="HI101" s="2"/>
      <c r="HJ101" s="2"/>
      <c r="HK101" s="2"/>
      <c r="HL101" s="2"/>
      <c r="HM101" s="2"/>
      <c r="HN101" s="2"/>
      <c r="HO101" s="2"/>
      <c r="HP101" s="2"/>
      <c r="HQ101" s="2"/>
      <c r="HR101" s="2"/>
      <c r="HS101" s="2"/>
      <c r="HT101" s="2"/>
      <c r="HU101" s="2"/>
      <c r="HV101" s="2"/>
      <c r="HW101" s="2"/>
      <c r="HX101" s="2"/>
      <c r="HY101" s="2"/>
      <c r="HZ101" s="2"/>
      <c r="IA101" s="2"/>
      <c r="IB101" s="2"/>
      <c r="IC101" s="2"/>
      <c r="ID101" s="2"/>
      <c r="IE101" s="2"/>
      <c r="IF101" s="2"/>
      <c r="IG101" s="2"/>
      <c r="IH101" s="2"/>
      <c r="II101" s="2"/>
      <c r="IJ101" s="2"/>
      <c r="IK101" s="2">
        <v>0</v>
      </c>
      <c r="IL101" s="2"/>
      <c r="IM101" s="2"/>
      <c r="IN101" s="2"/>
      <c r="IO101" s="2"/>
      <c r="IP101" s="2"/>
      <c r="IQ101" s="2"/>
      <c r="IR101" s="2"/>
      <c r="IS101" s="2"/>
      <c r="IT101" s="2"/>
      <c r="IU101" s="2"/>
    </row>
    <row r="102" spans="1:255" x14ac:dyDescent="0.2">
      <c r="A102">
        <v>18</v>
      </c>
      <c r="B102">
        <v>1</v>
      </c>
      <c r="C102">
        <v>232</v>
      </c>
      <c r="E102" t="s">
        <v>201</v>
      </c>
      <c r="F102" t="s">
        <v>202</v>
      </c>
      <c r="G102" t="s">
        <v>203</v>
      </c>
      <c r="H102" t="s">
        <v>204</v>
      </c>
      <c r="I102">
        <f>I96*J102</f>
        <v>8.6</v>
      </c>
      <c r="J102">
        <v>100</v>
      </c>
      <c r="O102">
        <f t="shared" si="65"/>
        <v>30627.96</v>
      </c>
      <c r="P102">
        <f t="shared" si="66"/>
        <v>30627.96</v>
      </c>
      <c r="Q102">
        <f t="shared" si="67"/>
        <v>0</v>
      </c>
      <c r="R102">
        <f t="shared" si="68"/>
        <v>0</v>
      </c>
      <c r="S102">
        <f t="shared" si="69"/>
        <v>0</v>
      </c>
      <c r="T102">
        <f t="shared" si="70"/>
        <v>0</v>
      </c>
      <c r="U102">
        <f t="shared" si="71"/>
        <v>0</v>
      </c>
      <c r="V102">
        <f t="shared" si="72"/>
        <v>0</v>
      </c>
      <c r="W102">
        <f t="shared" si="73"/>
        <v>0</v>
      </c>
      <c r="X102">
        <f t="shared" si="74"/>
        <v>0</v>
      </c>
      <c r="Y102">
        <f t="shared" si="75"/>
        <v>0</v>
      </c>
      <c r="AA102">
        <v>31230745</v>
      </c>
      <c r="AB102">
        <f t="shared" si="76"/>
        <v>510.96</v>
      </c>
      <c r="AC102">
        <f t="shared" si="104"/>
        <v>510.96</v>
      </c>
      <c r="AD102">
        <f t="shared" si="105"/>
        <v>0</v>
      </c>
      <c r="AE102">
        <f t="shared" si="106"/>
        <v>0</v>
      </c>
      <c r="AF102">
        <f t="shared" si="107"/>
        <v>0</v>
      </c>
      <c r="AG102">
        <f t="shared" si="81"/>
        <v>0</v>
      </c>
      <c r="AH102">
        <f t="shared" si="108"/>
        <v>0</v>
      </c>
      <c r="AI102">
        <f t="shared" si="109"/>
        <v>0</v>
      </c>
      <c r="AJ102">
        <f t="shared" si="84"/>
        <v>0</v>
      </c>
      <c r="AK102">
        <v>510.96</v>
      </c>
      <c r="AL102">
        <v>510.96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1</v>
      </c>
      <c r="AW102">
        <v>1</v>
      </c>
      <c r="AZ102">
        <v>1</v>
      </c>
      <c r="BA102">
        <v>1</v>
      </c>
      <c r="BB102">
        <v>1</v>
      </c>
      <c r="BC102">
        <v>6.97</v>
      </c>
      <c r="BD102" t="s">
        <v>3</v>
      </c>
      <c r="BE102" t="s">
        <v>3</v>
      </c>
      <c r="BF102" t="s">
        <v>3</v>
      </c>
      <c r="BG102" t="s">
        <v>3</v>
      </c>
      <c r="BH102">
        <v>3</v>
      </c>
      <c r="BI102">
        <v>1</v>
      </c>
      <c r="BJ102" t="s">
        <v>3</v>
      </c>
      <c r="BM102">
        <v>7005</v>
      </c>
      <c r="BN102">
        <v>0</v>
      </c>
      <c r="BO102" t="s">
        <v>3</v>
      </c>
      <c r="BP102">
        <v>0</v>
      </c>
      <c r="BQ102">
        <v>2</v>
      </c>
      <c r="BR102">
        <v>0</v>
      </c>
      <c r="BS102">
        <v>1</v>
      </c>
      <c r="BT102">
        <v>1</v>
      </c>
      <c r="BU102">
        <v>1</v>
      </c>
      <c r="BV102">
        <v>1</v>
      </c>
      <c r="BW102">
        <v>1</v>
      </c>
      <c r="BX102">
        <v>1</v>
      </c>
      <c r="BY102" t="s">
        <v>3</v>
      </c>
      <c r="BZ102">
        <v>0</v>
      </c>
      <c r="CA102">
        <v>0</v>
      </c>
      <c r="CF102">
        <v>0</v>
      </c>
      <c r="CG102">
        <v>0</v>
      </c>
      <c r="CM102">
        <v>0</v>
      </c>
      <c r="CN102" t="s">
        <v>3</v>
      </c>
      <c r="CO102">
        <v>0</v>
      </c>
      <c r="CP102">
        <f t="shared" si="85"/>
        <v>30627.96</v>
      </c>
      <c r="CQ102">
        <f t="shared" si="86"/>
        <v>3561.3911999999996</v>
      </c>
      <c r="CR102">
        <f t="shared" si="87"/>
        <v>0</v>
      </c>
      <c r="CS102">
        <f t="shared" si="88"/>
        <v>0</v>
      </c>
      <c r="CT102">
        <f t="shared" si="89"/>
        <v>0</v>
      </c>
      <c r="CU102">
        <f t="shared" si="90"/>
        <v>0</v>
      </c>
      <c r="CV102">
        <f t="shared" si="91"/>
        <v>0</v>
      </c>
      <c r="CW102">
        <f t="shared" si="92"/>
        <v>0</v>
      </c>
      <c r="CX102">
        <f t="shared" si="93"/>
        <v>0</v>
      </c>
      <c r="CY102">
        <f t="shared" si="94"/>
        <v>0</v>
      </c>
      <c r="CZ102">
        <f t="shared" si="95"/>
        <v>0</v>
      </c>
      <c r="DC102" t="s">
        <v>3</v>
      </c>
      <c r="DD102" t="s">
        <v>3</v>
      </c>
      <c r="DE102" t="s">
        <v>3</v>
      </c>
      <c r="DF102" t="s">
        <v>3</v>
      </c>
      <c r="DG102" t="s">
        <v>3</v>
      </c>
      <c r="DH102" t="s">
        <v>3</v>
      </c>
      <c r="DI102" t="s">
        <v>3</v>
      </c>
      <c r="DJ102" t="s">
        <v>3</v>
      </c>
      <c r="DK102" t="s">
        <v>3</v>
      </c>
      <c r="DL102" t="s">
        <v>3</v>
      </c>
      <c r="DM102" t="s">
        <v>3</v>
      </c>
      <c r="DN102">
        <v>0</v>
      </c>
      <c r="DO102">
        <v>0</v>
      </c>
      <c r="DP102">
        <v>1</v>
      </c>
      <c r="DQ102">
        <v>1</v>
      </c>
      <c r="DU102">
        <v>1013</v>
      </c>
      <c r="DV102" t="s">
        <v>204</v>
      </c>
      <c r="DW102" t="s">
        <v>204</v>
      </c>
      <c r="DX102">
        <v>1</v>
      </c>
      <c r="EE102">
        <v>31230498</v>
      </c>
      <c r="EF102">
        <v>2</v>
      </c>
      <c r="EG102" t="s">
        <v>21</v>
      </c>
      <c r="EH102">
        <v>0</v>
      </c>
      <c r="EI102" t="s">
        <v>3</v>
      </c>
      <c r="EJ102">
        <v>1</v>
      </c>
      <c r="EK102">
        <v>7005</v>
      </c>
      <c r="EL102" t="s">
        <v>190</v>
      </c>
      <c r="EM102" t="s">
        <v>191</v>
      </c>
      <c r="EO102" t="s">
        <v>3</v>
      </c>
      <c r="EQ102">
        <v>0</v>
      </c>
      <c r="ER102">
        <v>510.96</v>
      </c>
      <c r="ES102">
        <v>510.96</v>
      </c>
      <c r="ET102">
        <v>0</v>
      </c>
      <c r="EU102">
        <v>0</v>
      </c>
      <c r="EV102">
        <v>0</v>
      </c>
      <c r="EW102">
        <v>0</v>
      </c>
      <c r="EX102">
        <v>0</v>
      </c>
      <c r="EZ102">
        <v>5</v>
      </c>
      <c r="FC102">
        <v>0</v>
      </c>
      <c r="FD102">
        <v>18</v>
      </c>
      <c r="FF102">
        <v>3389.83</v>
      </c>
      <c r="FQ102">
        <v>0</v>
      </c>
      <c r="FR102">
        <f t="shared" si="96"/>
        <v>0</v>
      </c>
      <c r="FS102">
        <v>0</v>
      </c>
      <c r="FV102" t="s">
        <v>24</v>
      </c>
      <c r="FW102" t="s">
        <v>25</v>
      </c>
      <c r="FX102">
        <v>0</v>
      </c>
      <c r="FY102">
        <v>0</v>
      </c>
      <c r="GA102" t="s">
        <v>205</v>
      </c>
      <c r="GD102">
        <v>0</v>
      </c>
      <c r="GF102">
        <v>-529355442</v>
      </c>
      <c r="GG102">
        <v>2</v>
      </c>
      <c r="GH102">
        <v>3</v>
      </c>
      <c r="GI102">
        <v>3</v>
      </c>
      <c r="GJ102">
        <v>0</v>
      </c>
      <c r="GK102">
        <f>ROUND(R102*(S12)/100,2)</f>
        <v>0</v>
      </c>
      <c r="GL102">
        <f t="shared" si="97"/>
        <v>0</v>
      </c>
      <c r="GM102">
        <f t="shared" si="98"/>
        <v>30627.96</v>
      </c>
      <c r="GN102">
        <f t="shared" si="99"/>
        <v>30627.96</v>
      </c>
      <c r="GO102">
        <f t="shared" si="100"/>
        <v>0</v>
      </c>
      <c r="GP102">
        <f t="shared" si="101"/>
        <v>0</v>
      </c>
      <c r="GR102">
        <v>1</v>
      </c>
      <c r="GS102">
        <v>1</v>
      </c>
      <c r="GT102">
        <v>0</v>
      </c>
      <c r="GU102" t="s">
        <v>3</v>
      </c>
      <c r="GV102">
        <f t="shared" si="102"/>
        <v>0</v>
      </c>
      <c r="GW102">
        <v>1</v>
      </c>
      <c r="GX102">
        <f t="shared" si="103"/>
        <v>0</v>
      </c>
      <c r="HA102">
        <v>0</v>
      </c>
      <c r="HB102">
        <v>0</v>
      </c>
      <c r="IK102">
        <v>0</v>
      </c>
    </row>
    <row r="103" spans="1:255" x14ac:dyDescent="0.2">
      <c r="A103" s="2">
        <v>17</v>
      </c>
      <c r="B103" s="2">
        <v>1</v>
      </c>
      <c r="C103" s="2">
        <f>ROW(SmtRes!A234)</f>
        <v>234</v>
      </c>
      <c r="D103" s="2">
        <f>ROW(EtalonRes!A222)</f>
        <v>222</v>
      </c>
      <c r="E103" s="2" t="s">
        <v>206</v>
      </c>
      <c r="F103" s="2" t="s">
        <v>207</v>
      </c>
      <c r="G103" s="2" t="s">
        <v>208</v>
      </c>
      <c r="H103" s="2" t="s">
        <v>115</v>
      </c>
      <c r="I103" s="2">
        <f>ROUND((4.5)/100,9)</f>
        <v>4.4999999999999998E-2</v>
      </c>
      <c r="J103" s="2">
        <v>0</v>
      </c>
      <c r="K103" s="2"/>
      <c r="L103" s="2"/>
      <c r="M103" s="2"/>
      <c r="N103" s="2"/>
      <c r="O103" s="2">
        <f t="shared" si="65"/>
        <v>103.32</v>
      </c>
      <c r="P103" s="2">
        <f t="shared" si="66"/>
        <v>89.03</v>
      </c>
      <c r="Q103" s="2">
        <f t="shared" si="67"/>
        <v>0</v>
      </c>
      <c r="R103" s="2">
        <f t="shared" si="68"/>
        <v>0</v>
      </c>
      <c r="S103" s="2">
        <f t="shared" si="69"/>
        <v>14.29</v>
      </c>
      <c r="T103" s="2">
        <f t="shared" si="70"/>
        <v>0</v>
      </c>
      <c r="U103" s="2">
        <f t="shared" si="71"/>
        <v>1.7999999999999998</v>
      </c>
      <c r="V103" s="2">
        <f t="shared" si="72"/>
        <v>0</v>
      </c>
      <c r="W103" s="2">
        <f t="shared" si="73"/>
        <v>0</v>
      </c>
      <c r="X103" s="2">
        <f t="shared" si="74"/>
        <v>16.43</v>
      </c>
      <c r="Y103" s="2">
        <f t="shared" si="75"/>
        <v>12.86</v>
      </c>
      <c r="Z103" s="2"/>
      <c r="AA103" s="2">
        <v>31230744</v>
      </c>
      <c r="AB103" s="2">
        <f t="shared" si="76"/>
        <v>2296.1</v>
      </c>
      <c r="AC103" s="2">
        <f t="shared" si="104"/>
        <v>1978.5</v>
      </c>
      <c r="AD103" s="2">
        <f t="shared" si="105"/>
        <v>0</v>
      </c>
      <c r="AE103" s="2">
        <f t="shared" si="106"/>
        <v>0</v>
      </c>
      <c r="AF103" s="2">
        <f t="shared" si="107"/>
        <v>317.60000000000002</v>
      </c>
      <c r="AG103" s="2">
        <f t="shared" si="81"/>
        <v>0</v>
      </c>
      <c r="AH103" s="2">
        <f t="shared" si="108"/>
        <v>40</v>
      </c>
      <c r="AI103" s="2">
        <f t="shared" si="109"/>
        <v>0</v>
      </c>
      <c r="AJ103" s="2">
        <f t="shared" si="84"/>
        <v>0</v>
      </c>
      <c r="AK103" s="2">
        <v>2296.1</v>
      </c>
      <c r="AL103" s="2">
        <v>1978.5</v>
      </c>
      <c r="AM103" s="2">
        <v>0</v>
      </c>
      <c r="AN103" s="2">
        <v>0</v>
      </c>
      <c r="AO103" s="2">
        <v>317.60000000000002</v>
      </c>
      <c r="AP103" s="2">
        <v>0</v>
      </c>
      <c r="AQ103" s="2">
        <v>40</v>
      </c>
      <c r="AR103" s="2">
        <v>0</v>
      </c>
      <c r="AS103" s="2">
        <v>0</v>
      </c>
      <c r="AT103" s="2">
        <v>115</v>
      </c>
      <c r="AU103" s="2">
        <v>90</v>
      </c>
      <c r="AV103" s="2">
        <v>1</v>
      </c>
      <c r="AW103" s="2">
        <v>1</v>
      </c>
      <c r="AX103" s="2"/>
      <c r="AY103" s="2"/>
      <c r="AZ103" s="2">
        <v>1</v>
      </c>
      <c r="BA103" s="2">
        <v>1</v>
      </c>
      <c r="BB103" s="2">
        <v>1</v>
      </c>
      <c r="BC103" s="2">
        <v>1</v>
      </c>
      <c r="BD103" s="2" t="s">
        <v>3</v>
      </c>
      <c r="BE103" s="2" t="s">
        <v>3</v>
      </c>
      <c r="BF103" s="2" t="s">
        <v>3</v>
      </c>
      <c r="BG103" s="2" t="s">
        <v>3</v>
      </c>
      <c r="BH103" s="2">
        <v>0</v>
      </c>
      <c r="BI103" s="2">
        <v>1</v>
      </c>
      <c r="BJ103" s="2" t="s">
        <v>209</v>
      </c>
      <c r="BK103" s="2"/>
      <c r="BL103" s="2"/>
      <c r="BM103" s="2">
        <v>47001</v>
      </c>
      <c r="BN103" s="2">
        <v>0</v>
      </c>
      <c r="BO103" s="2" t="s">
        <v>3</v>
      </c>
      <c r="BP103" s="2">
        <v>0</v>
      </c>
      <c r="BQ103" s="2">
        <v>2</v>
      </c>
      <c r="BR103" s="2">
        <v>0</v>
      </c>
      <c r="BS103" s="2">
        <v>1</v>
      </c>
      <c r="BT103" s="2">
        <v>1</v>
      </c>
      <c r="BU103" s="2">
        <v>1</v>
      </c>
      <c r="BV103" s="2">
        <v>1</v>
      </c>
      <c r="BW103" s="2">
        <v>1</v>
      </c>
      <c r="BX103" s="2">
        <v>1</v>
      </c>
      <c r="BY103" s="2" t="s">
        <v>3</v>
      </c>
      <c r="BZ103" s="2">
        <v>115</v>
      </c>
      <c r="CA103" s="2">
        <v>90</v>
      </c>
      <c r="CB103" s="2"/>
      <c r="CC103" s="2"/>
      <c r="CD103" s="2"/>
      <c r="CE103" s="2"/>
      <c r="CF103" s="2">
        <v>0</v>
      </c>
      <c r="CG103" s="2">
        <v>0</v>
      </c>
      <c r="CH103" s="2"/>
      <c r="CI103" s="2"/>
      <c r="CJ103" s="2"/>
      <c r="CK103" s="2"/>
      <c r="CL103" s="2"/>
      <c r="CM103" s="2">
        <v>0</v>
      </c>
      <c r="CN103" s="2" t="s">
        <v>3</v>
      </c>
      <c r="CO103" s="2">
        <v>0</v>
      </c>
      <c r="CP103" s="2">
        <f t="shared" si="85"/>
        <v>103.32</v>
      </c>
      <c r="CQ103" s="2">
        <f t="shared" si="86"/>
        <v>1978.5</v>
      </c>
      <c r="CR103" s="2">
        <f t="shared" si="87"/>
        <v>0</v>
      </c>
      <c r="CS103" s="2">
        <f t="shared" si="88"/>
        <v>0</v>
      </c>
      <c r="CT103" s="2">
        <f t="shared" si="89"/>
        <v>317.60000000000002</v>
      </c>
      <c r="CU103" s="2">
        <f t="shared" si="90"/>
        <v>0</v>
      </c>
      <c r="CV103" s="2">
        <f t="shared" si="91"/>
        <v>40</v>
      </c>
      <c r="CW103" s="2">
        <f t="shared" si="92"/>
        <v>0</v>
      </c>
      <c r="CX103" s="2">
        <f t="shared" si="93"/>
        <v>0</v>
      </c>
      <c r="CY103" s="2">
        <f t="shared" si="94"/>
        <v>16.433499999999999</v>
      </c>
      <c r="CZ103" s="2">
        <f t="shared" si="95"/>
        <v>12.860999999999999</v>
      </c>
      <c r="DA103" s="2"/>
      <c r="DB103" s="2"/>
      <c r="DC103" s="2" t="s">
        <v>3</v>
      </c>
      <c r="DD103" s="2" t="s">
        <v>3</v>
      </c>
      <c r="DE103" s="2" t="s">
        <v>3</v>
      </c>
      <c r="DF103" s="2" t="s">
        <v>3</v>
      </c>
      <c r="DG103" s="2" t="s">
        <v>3</v>
      </c>
      <c r="DH103" s="2" t="s">
        <v>3</v>
      </c>
      <c r="DI103" s="2" t="s">
        <v>3</v>
      </c>
      <c r="DJ103" s="2" t="s">
        <v>3</v>
      </c>
      <c r="DK103" s="2" t="s">
        <v>3</v>
      </c>
      <c r="DL103" s="2" t="s">
        <v>3</v>
      </c>
      <c r="DM103" s="2" t="s">
        <v>3</v>
      </c>
      <c r="DN103" s="2">
        <v>0</v>
      </c>
      <c r="DO103" s="2">
        <v>0</v>
      </c>
      <c r="DP103" s="2">
        <v>1</v>
      </c>
      <c r="DQ103" s="2">
        <v>1</v>
      </c>
      <c r="DR103" s="2"/>
      <c r="DS103" s="2"/>
      <c r="DT103" s="2"/>
      <c r="DU103" s="2">
        <v>1005</v>
      </c>
      <c r="DV103" s="2" t="s">
        <v>115</v>
      </c>
      <c r="DW103" s="2" t="s">
        <v>115</v>
      </c>
      <c r="DX103" s="2">
        <v>100</v>
      </c>
      <c r="DY103" s="2"/>
      <c r="DZ103" s="2"/>
      <c r="EA103" s="2"/>
      <c r="EB103" s="2"/>
      <c r="EC103" s="2"/>
      <c r="ED103" s="2"/>
      <c r="EE103" s="2">
        <v>31230568</v>
      </c>
      <c r="EF103" s="2">
        <v>2</v>
      </c>
      <c r="EG103" s="2" t="s">
        <v>21</v>
      </c>
      <c r="EH103" s="2">
        <v>0</v>
      </c>
      <c r="EI103" s="2" t="s">
        <v>3</v>
      </c>
      <c r="EJ103" s="2">
        <v>1</v>
      </c>
      <c r="EK103" s="2">
        <v>47001</v>
      </c>
      <c r="EL103" s="2" t="s">
        <v>117</v>
      </c>
      <c r="EM103" s="2" t="s">
        <v>118</v>
      </c>
      <c r="EN103" s="2"/>
      <c r="EO103" s="2" t="s">
        <v>3</v>
      </c>
      <c r="EP103" s="2"/>
      <c r="EQ103" s="2">
        <v>0</v>
      </c>
      <c r="ER103" s="2">
        <v>2296.1</v>
      </c>
      <c r="ES103" s="2">
        <v>1978.5</v>
      </c>
      <c r="ET103" s="2">
        <v>0</v>
      </c>
      <c r="EU103" s="2">
        <v>0</v>
      </c>
      <c r="EV103" s="2">
        <v>317.60000000000002</v>
      </c>
      <c r="EW103" s="2">
        <v>40</v>
      </c>
      <c r="EX103" s="2">
        <v>0</v>
      </c>
      <c r="EY103" s="2">
        <v>0</v>
      </c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>
        <v>0</v>
      </c>
      <c r="FR103" s="2">
        <f t="shared" si="96"/>
        <v>0</v>
      </c>
      <c r="FS103" s="2">
        <v>0</v>
      </c>
      <c r="FT103" s="2"/>
      <c r="FU103" s="2"/>
      <c r="FV103" s="2"/>
      <c r="FW103" s="2"/>
      <c r="FX103" s="2">
        <v>115</v>
      </c>
      <c r="FY103" s="2">
        <v>90</v>
      </c>
      <c r="FZ103" s="2"/>
      <c r="GA103" s="2" t="s">
        <v>3</v>
      </c>
      <c r="GB103" s="2"/>
      <c r="GC103" s="2"/>
      <c r="GD103" s="2">
        <v>0</v>
      </c>
      <c r="GE103" s="2"/>
      <c r="GF103" s="2">
        <v>-339370326</v>
      </c>
      <c r="GG103" s="2">
        <v>2</v>
      </c>
      <c r="GH103" s="2">
        <v>1</v>
      </c>
      <c r="GI103" s="2">
        <v>-2</v>
      </c>
      <c r="GJ103" s="2">
        <v>0</v>
      </c>
      <c r="GK103" s="2">
        <f>ROUND(R103*(R12)/100,2)</f>
        <v>0</v>
      </c>
      <c r="GL103" s="2">
        <f t="shared" si="97"/>
        <v>0</v>
      </c>
      <c r="GM103" s="2">
        <f t="shared" si="98"/>
        <v>132.61000000000001</v>
      </c>
      <c r="GN103" s="2">
        <f t="shared" si="99"/>
        <v>132.61000000000001</v>
      </c>
      <c r="GO103" s="2">
        <f t="shared" si="100"/>
        <v>0</v>
      </c>
      <c r="GP103" s="2">
        <f t="shared" si="101"/>
        <v>0</v>
      </c>
      <c r="GQ103" s="2"/>
      <c r="GR103" s="2">
        <v>0</v>
      </c>
      <c r="GS103" s="2">
        <v>3</v>
      </c>
      <c r="GT103" s="2">
        <v>0</v>
      </c>
      <c r="GU103" s="2" t="s">
        <v>3</v>
      </c>
      <c r="GV103" s="2">
        <f t="shared" si="102"/>
        <v>0</v>
      </c>
      <c r="GW103" s="2">
        <v>1</v>
      </c>
      <c r="GX103" s="2">
        <f t="shared" si="103"/>
        <v>0</v>
      </c>
      <c r="GY103" s="2"/>
      <c r="GZ103" s="2"/>
      <c r="HA103" s="2">
        <v>0</v>
      </c>
      <c r="HB103" s="2">
        <v>0</v>
      </c>
      <c r="HC103" s="2"/>
      <c r="HD103" s="2"/>
      <c r="HE103" s="2"/>
      <c r="HF103" s="2"/>
      <c r="HG103" s="2"/>
      <c r="HH103" s="2"/>
      <c r="HI103" s="2"/>
      <c r="HJ103" s="2"/>
      <c r="HK103" s="2"/>
      <c r="HL103" s="2"/>
      <c r="HM103" s="2"/>
      <c r="HN103" s="2"/>
      <c r="HO103" s="2"/>
      <c r="HP103" s="2"/>
      <c r="HQ103" s="2"/>
      <c r="HR103" s="2"/>
      <c r="HS103" s="2"/>
      <c r="HT103" s="2"/>
      <c r="HU103" s="2"/>
      <c r="HV103" s="2"/>
      <c r="HW103" s="2"/>
      <c r="HX103" s="2"/>
      <c r="HY103" s="2"/>
      <c r="HZ103" s="2"/>
      <c r="IA103" s="2"/>
      <c r="IB103" s="2"/>
      <c r="IC103" s="2"/>
      <c r="ID103" s="2"/>
      <c r="IE103" s="2"/>
      <c r="IF103" s="2"/>
      <c r="IG103" s="2"/>
      <c r="IH103" s="2"/>
      <c r="II103" s="2"/>
      <c r="IJ103" s="2"/>
      <c r="IK103" s="2">
        <v>0</v>
      </c>
      <c r="IL103" s="2"/>
      <c r="IM103" s="2"/>
      <c r="IN103" s="2"/>
      <c r="IO103" s="2"/>
      <c r="IP103" s="2"/>
      <c r="IQ103" s="2"/>
      <c r="IR103" s="2"/>
      <c r="IS103" s="2"/>
      <c r="IT103" s="2"/>
      <c r="IU103" s="2"/>
    </row>
    <row r="104" spans="1:255" x14ac:dyDescent="0.2">
      <c r="A104">
        <v>17</v>
      </c>
      <c r="B104">
        <v>1</v>
      </c>
      <c r="C104">
        <f>ROW(SmtRes!A236)</f>
        <v>236</v>
      </c>
      <c r="D104">
        <f>ROW(EtalonRes!A224)</f>
        <v>224</v>
      </c>
      <c r="E104" t="s">
        <v>206</v>
      </c>
      <c r="F104" t="s">
        <v>207</v>
      </c>
      <c r="G104" t="s">
        <v>208</v>
      </c>
      <c r="H104" t="s">
        <v>115</v>
      </c>
      <c r="I104">
        <f>ROUND((4.5)/100,9)</f>
        <v>4.4999999999999998E-2</v>
      </c>
      <c r="J104">
        <v>0</v>
      </c>
      <c r="O104">
        <f t="shared" si="65"/>
        <v>805.59</v>
      </c>
      <c r="P104">
        <f t="shared" si="66"/>
        <v>452.29</v>
      </c>
      <c r="Q104">
        <f t="shared" si="67"/>
        <v>0</v>
      </c>
      <c r="R104">
        <f t="shared" si="68"/>
        <v>0</v>
      </c>
      <c r="S104">
        <f t="shared" si="69"/>
        <v>353.3</v>
      </c>
      <c r="T104">
        <f t="shared" si="70"/>
        <v>0</v>
      </c>
      <c r="U104">
        <f t="shared" si="71"/>
        <v>1.7999999999999998</v>
      </c>
      <c r="V104">
        <f t="shared" si="72"/>
        <v>0</v>
      </c>
      <c r="W104">
        <f t="shared" si="73"/>
        <v>0</v>
      </c>
      <c r="X104">
        <f t="shared" si="74"/>
        <v>346.23</v>
      </c>
      <c r="Y104">
        <f t="shared" si="75"/>
        <v>254.38</v>
      </c>
      <c r="AA104">
        <v>31230745</v>
      </c>
      <c r="AB104">
        <f t="shared" si="76"/>
        <v>2296.1</v>
      </c>
      <c r="AC104">
        <f t="shared" si="104"/>
        <v>1978.5</v>
      </c>
      <c r="AD104">
        <f t="shared" si="105"/>
        <v>0</v>
      </c>
      <c r="AE104">
        <f t="shared" si="106"/>
        <v>0</v>
      </c>
      <c r="AF104">
        <f t="shared" si="107"/>
        <v>317.60000000000002</v>
      </c>
      <c r="AG104">
        <f t="shared" si="81"/>
        <v>0</v>
      </c>
      <c r="AH104">
        <f t="shared" si="108"/>
        <v>40</v>
      </c>
      <c r="AI104">
        <f t="shared" si="109"/>
        <v>0</v>
      </c>
      <c r="AJ104">
        <f t="shared" si="84"/>
        <v>0</v>
      </c>
      <c r="AK104">
        <v>2296.1</v>
      </c>
      <c r="AL104">
        <v>1978.5</v>
      </c>
      <c r="AM104">
        <v>0</v>
      </c>
      <c r="AN104">
        <v>0</v>
      </c>
      <c r="AO104">
        <v>317.60000000000002</v>
      </c>
      <c r="AP104">
        <v>0</v>
      </c>
      <c r="AQ104">
        <v>40</v>
      </c>
      <c r="AR104">
        <v>0</v>
      </c>
      <c r="AS104">
        <v>0</v>
      </c>
      <c r="AT104">
        <v>98</v>
      </c>
      <c r="AU104">
        <v>72</v>
      </c>
      <c r="AV104">
        <v>1</v>
      </c>
      <c r="AW104">
        <v>1</v>
      </c>
      <c r="AZ104">
        <v>1</v>
      </c>
      <c r="BA104">
        <v>24.72</v>
      </c>
      <c r="BB104">
        <v>1</v>
      </c>
      <c r="BC104">
        <v>5.08</v>
      </c>
      <c r="BD104" t="s">
        <v>3</v>
      </c>
      <c r="BE104" t="s">
        <v>3</v>
      </c>
      <c r="BF104" t="s">
        <v>3</v>
      </c>
      <c r="BG104" t="s">
        <v>3</v>
      </c>
      <c r="BH104">
        <v>0</v>
      </c>
      <c r="BI104">
        <v>1</v>
      </c>
      <c r="BJ104" t="s">
        <v>209</v>
      </c>
      <c r="BM104">
        <v>47001</v>
      </c>
      <c r="BN104">
        <v>0</v>
      </c>
      <c r="BO104" t="s">
        <v>207</v>
      </c>
      <c r="BP104">
        <v>1</v>
      </c>
      <c r="BQ104">
        <v>2</v>
      </c>
      <c r="BR104">
        <v>0</v>
      </c>
      <c r="BS104">
        <v>24.72</v>
      </c>
      <c r="BT104">
        <v>1</v>
      </c>
      <c r="BU104">
        <v>1</v>
      </c>
      <c r="BV104">
        <v>1</v>
      </c>
      <c r="BW104">
        <v>1</v>
      </c>
      <c r="BX104">
        <v>1</v>
      </c>
      <c r="BY104" t="s">
        <v>3</v>
      </c>
      <c r="BZ104">
        <v>115</v>
      </c>
      <c r="CA104">
        <v>90</v>
      </c>
      <c r="CF104">
        <v>0</v>
      </c>
      <c r="CG104">
        <v>0</v>
      </c>
      <c r="CM104">
        <v>0</v>
      </c>
      <c r="CN104" t="s">
        <v>3</v>
      </c>
      <c r="CO104">
        <v>0</v>
      </c>
      <c r="CP104">
        <f t="shared" si="85"/>
        <v>805.59</v>
      </c>
      <c r="CQ104">
        <f t="shared" si="86"/>
        <v>10050.780000000001</v>
      </c>
      <c r="CR104">
        <f t="shared" si="87"/>
        <v>0</v>
      </c>
      <c r="CS104">
        <f t="shared" si="88"/>
        <v>0</v>
      </c>
      <c r="CT104">
        <f t="shared" si="89"/>
        <v>7851.0720000000001</v>
      </c>
      <c r="CU104">
        <f t="shared" si="90"/>
        <v>0</v>
      </c>
      <c r="CV104">
        <f t="shared" si="91"/>
        <v>40</v>
      </c>
      <c r="CW104">
        <f t="shared" si="92"/>
        <v>0</v>
      </c>
      <c r="CX104">
        <f t="shared" si="93"/>
        <v>0</v>
      </c>
      <c r="CY104">
        <f t="shared" si="94"/>
        <v>346.23400000000004</v>
      </c>
      <c r="CZ104">
        <f t="shared" si="95"/>
        <v>254.37600000000003</v>
      </c>
      <c r="DC104" t="s">
        <v>3</v>
      </c>
      <c r="DD104" t="s">
        <v>3</v>
      </c>
      <c r="DE104" t="s">
        <v>3</v>
      </c>
      <c r="DF104" t="s">
        <v>3</v>
      </c>
      <c r="DG104" t="s">
        <v>3</v>
      </c>
      <c r="DH104" t="s">
        <v>3</v>
      </c>
      <c r="DI104" t="s">
        <v>3</v>
      </c>
      <c r="DJ104" t="s">
        <v>3</v>
      </c>
      <c r="DK104" t="s">
        <v>3</v>
      </c>
      <c r="DL104" t="s">
        <v>3</v>
      </c>
      <c r="DM104" t="s">
        <v>3</v>
      </c>
      <c r="DN104">
        <v>0</v>
      </c>
      <c r="DO104">
        <v>0</v>
      </c>
      <c r="DP104">
        <v>1</v>
      </c>
      <c r="DQ104">
        <v>1</v>
      </c>
      <c r="DU104">
        <v>1005</v>
      </c>
      <c r="DV104" t="s">
        <v>115</v>
      </c>
      <c r="DW104" t="s">
        <v>115</v>
      </c>
      <c r="DX104">
        <v>100</v>
      </c>
      <c r="EE104">
        <v>31230568</v>
      </c>
      <c r="EF104">
        <v>2</v>
      </c>
      <c r="EG104" t="s">
        <v>21</v>
      </c>
      <c r="EH104">
        <v>0</v>
      </c>
      <c r="EI104" t="s">
        <v>3</v>
      </c>
      <c r="EJ104">
        <v>1</v>
      </c>
      <c r="EK104">
        <v>47001</v>
      </c>
      <c r="EL104" t="s">
        <v>117</v>
      </c>
      <c r="EM104" t="s">
        <v>118</v>
      </c>
      <c r="EO104" t="s">
        <v>3</v>
      </c>
      <c r="EQ104">
        <v>0</v>
      </c>
      <c r="ER104">
        <v>2296.1</v>
      </c>
      <c r="ES104">
        <v>1978.5</v>
      </c>
      <c r="ET104">
        <v>0</v>
      </c>
      <c r="EU104">
        <v>0</v>
      </c>
      <c r="EV104">
        <v>317.60000000000002</v>
      </c>
      <c r="EW104">
        <v>40</v>
      </c>
      <c r="EX104">
        <v>0</v>
      </c>
      <c r="EY104">
        <v>0</v>
      </c>
      <c r="FQ104">
        <v>0</v>
      </c>
      <c r="FR104">
        <f t="shared" si="96"/>
        <v>0</v>
      </c>
      <c r="FS104">
        <v>0</v>
      </c>
      <c r="FV104" t="s">
        <v>24</v>
      </c>
      <c r="FW104" t="s">
        <v>25</v>
      </c>
      <c r="FX104">
        <v>115</v>
      </c>
      <c r="FY104">
        <v>90</v>
      </c>
      <c r="GA104" t="s">
        <v>3</v>
      </c>
      <c r="GD104">
        <v>0</v>
      </c>
      <c r="GF104">
        <v>-339370326</v>
      </c>
      <c r="GG104">
        <v>2</v>
      </c>
      <c r="GH104">
        <v>1</v>
      </c>
      <c r="GI104">
        <v>2</v>
      </c>
      <c r="GJ104">
        <v>0</v>
      </c>
      <c r="GK104">
        <f>ROUND(R104*(S12)/100,2)</f>
        <v>0</v>
      </c>
      <c r="GL104">
        <f t="shared" si="97"/>
        <v>0</v>
      </c>
      <c r="GM104">
        <f t="shared" si="98"/>
        <v>1406.2</v>
      </c>
      <c r="GN104">
        <f t="shared" si="99"/>
        <v>1406.2</v>
      </c>
      <c r="GO104">
        <f t="shared" si="100"/>
        <v>0</v>
      </c>
      <c r="GP104">
        <f t="shared" si="101"/>
        <v>0</v>
      </c>
      <c r="GR104">
        <v>0</v>
      </c>
      <c r="GS104">
        <v>0</v>
      </c>
      <c r="GT104">
        <v>0</v>
      </c>
      <c r="GU104" t="s">
        <v>3</v>
      </c>
      <c r="GV104">
        <f t="shared" si="102"/>
        <v>0</v>
      </c>
      <c r="GW104">
        <v>1</v>
      </c>
      <c r="GX104">
        <f t="shared" si="103"/>
        <v>0</v>
      </c>
      <c r="HA104">
        <v>0</v>
      </c>
      <c r="HB104">
        <v>0</v>
      </c>
      <c r="IK104">
        <v>0</v>
      </c>
    </row>
    <row r="105" spans="1:255" x14ac:dyDescent="0.2">
      <c r="A105" s="2">
        <v>17</v>
      </c>
      <c r="B105" s="2">
        <v>1</v>
      </c>
      <c r="C105" s="2">
        <f>ROW(SmtRes!A238)</f>
        <v>238</v>
      </c>
      <c r="D105" s="2">
        <f>ROW(EtalonRes!A226)</f>
        <v>226</v>
      </c>
      <c r="E105" s="2" t="s">
        <v>210</v>
      </c>
      <c r="F105" s="2" t="s">
        <v>120</v>
      </c>
      <c r="G105" s="2" t="s">
        <v>121</v>
      </c>
      <c r="H105" s="2" t="s">
        <v>115</v>
      </c>
      <c r="I105" s="2">
        <f>ROUND(4.5/100,9)</f>
        <v>4.4999999999999998E-2</v>
      </c>
      <c r="J105" s="2">
        <v>0</v>
      </c>
      <c r="K105" s="2"/>
      <c r="L105" s="2"/>
      <c r="M105" s="2"/>
      <c r="N105" s="2"/>
      <c r="O105" s="2">
        <f t="shared" si="65"/>
        <v>94.89</v>
      </c>
      <c r="P105" s="2">
        <f t="shared" si="66"/>
        <v>89.03</v>
      </c>
      <c r="Q105" s="2">
        <f t="shared" si="67"/>
        <v>0</v>
      </c>
      <c r="R105" s="2">
        <f t="shared" si="68"/>
        <v>0</v>
      </c>
      <c r="S105" s="2">
        <f t="shared" si="69"/>
        <v>5.86</v>
      </c>
      <c r="T105" s="2">
        <f t="shared" si="70"/>
        <v>0</v>
      </c>
      <c r="U105" s="2">
        <f t="shared" si="71"/>
        <v>0.73844999999999994</v>
      </c>
      <c r="V105" s="2">
        <f t="shared" si="72"/>
        <v>0</v>
      </c>
      <c r="W105" s="2">
        <f t="shared" si="73"/>
        <v>0</v>
      </c>
      <c r="X105" s="2">
        <f t="shared" si="74"/>
        <v>6.74</v>
      </c>
      <c r="Y105" s="2">
        <f t="shared" si="75"/>
        <v>5.27</v>
      </c>
      <c r="Z105" s="2"/>
      <c r="AA105" s="2">
        <v>31230744</v>
      </c>
      <c r="AB105" s="2">
        <f t="shared" si="76"/>
        <v>2108.79</v>
      </c>
      <c r="AC105" s="2">
        <f>ROUND(((ES105*3)),6)</f>
        <v>1978.5</v>
      </c>
      <c r="AD105" s="2">
        <f>ROUND(((((ET105*3))-((EU105*3)))+AE105),6)</f>
        <v>0</v>
      </c>
      <c r="AE105" s="2">
        <f>ROUND(((EU105*3)),6)</f>
        <v>0</v>
      </c>
      <c r="AF105" s="2">
        <f>ROUND(((EV105*3)),6)</f>
        <v>130.29</v>
      </c>
      <c r="AG105" s="2">
        <f t="shared" si="81"/>
        <v>0</v>
      </c>
      <c r="AH105" s="2">
        <f>((EW105*3))</f>
        <v>16.41</v>
      </c>
      <c r="AI105" s="2">
        <f>((EX105*3))</f>
        <v>0</v>
      </c>
      <c r="AJ105" s="2">
        <f t="shared" si="84"/>
        <v>0</v>
      </c>
      <c r="AK105" s="2">
        <v>702.93</v>
      </c>
      <c r="AL105" s="2">
        <v>659.5</v>
      </c>
      <c r="AM105" s="2">
        <v>0</v>
      </c>
      <c r="AN105" s="2">
        <v>0</v>
      </c>
      <c r="AO105" s="2">
        <v>43.43</v>
      </c>
      <c r="AP105" s="2">
        <v>0</v>
      </c>
      <c r="AQ105" s="2">
        <v>5.47</v>
      </c>
      <c r="AR105" s="2">
        <v>0</v>
      </c>
      <c r="AS105" s="2">
        <v>0</v>
      </c>
      <c r="AT105" s="2">
        <v>115</v>
      </c>
      <c r="AU105" s="2">
        <v>90</v>
      </c>
      <c r="AV105" s="2">
        <v>1</v>
      </c>
      <c r="AW105" s="2">
        <v>1</v>
      </c>
      <c r="AX105" s="2"/>
      <c r="AY105" s="2"/>
      <c r="AZ105" s="2">
        <v>1</v>
      </c>
      <c r="BA105" s="2">
        <v>1</v>
      </c>
      <c r="BB105" s="2">
        <v>1</v>
      </c>
      <c r="BC105" s="2">
        <v>1</v>
      </c>
      <c r="BD105" s="2" t="s">
        <v>3</v>
      </c>
      <c r="BE105" s="2" t="s">
        <v>3</v>
      </c>
      <c r="BF105" s="2" t="s">
        <v>3</v>
      </c>
      <c r="BG105" s="2" t="s">
        <v>3</v>
      </c>
      <c r="BH105" s="2">
        <v>0</v>
      </c>
      <c r="BI105" s="2">
        <v>1</v>
      </c>
      <c r="BJ105" s="2" t="s">
        <v>211</v>
      </c>
      <c r="BK105" s="2"/>
      <c r="BL105" s="2"/>
      <c r="BM105" s="2">
        <v>47001</v>
      </c>
      <c r="BN105" s="2">
        <v>0</v>
      </c>
      <c r="BO105" s="2" t="s">
        <v>3</v>
      </c>
      <c r="BP105" s="2">
        <v>0</v>
      </c>
      <c r="BQ105" s="2">
        <v>2</v>
      </c>
      <c r="BR105" s="2">
        <v>0</v>
      </c>
      <c r="BS105" s="2">
        <v>1</v>
      </c>
      <c r="BT105" s="2">
        <v>1</v>
      </c>
      <c r="BU105" s="2">
        <v>1</v>
      </c>
      <c r="BV105" s="2">
        <v>1</v>
      </c>
      <c r="BW105" s="2">
        <v>1</v>
      </c>
      <c r="BX105" s="2">
        <v>1</v>
      </c>
      <c r="BY105" s="2" t="s">
        <v>3</v>
      </c>
      <c r="BZ105" s="2">
        <v>115</v>
      </c>
      <c r="CA105" s="2">
        <v>90</v>
      </c>
      <c r="CB105" s="2"/>
      <c r="CC105" s="2"/>
      <c r="CD105" s="2"/>
      <c r="CE105" s="2"/>
      <c r="CF105" s="2">
        <v>0</v>
      </c>
      <c r="CG105" s="2">
        <v>0</v>
      </c>
      <c r="CH105" s="2"/>
      <c r="CI105" s="2"/>
      <c r="CJ105" s="2"/>
      <c r="CK105" s="2"/>
      <c r="CL105" s="2"/>
      <c r="CM105" s="2">
        <v>0</v>
      </c>
      <c r="CN105" s="2" t="s">
        <v>3</v>
      </c>
      <c r="CO105" s="2">
        <v>0</v>
      </c>
      <c r="CP105" s="2">
        <f t="shared" si="85"/>
        <v>94.89</v>
      </c>
      <c r="CQ105" s="2">
        <f t="shared" si="86"/>
        <v>1978.5</v>
      </c>
      <c r="CR105" s="2">
        <f t="shared" si="87"/>
        <v>0</v>
      </c>
      <c r="CS105" s="2">
        <f t="shared" si="88"/>
        <v>0</v>
      </c>
      <c r="CT105" s="2">
        <f t="shared" si="89"/>
        <v>130.29</v>
      </c>
      <c r="CU105" s="2">
        <f t="shared" si="90"/>
        <v>0</v>
      </c>
      <c r="CV105" s="2">
        <f t="shared" si="91"/>
        <v>16.41</v>
      </c>
      <c r="CW105" s="2">
        <f t="shared" si="92"/>
        <v>0</v>
      </c>
      <c r="CX105" s="2">
        <f t="shared" si="93"/>
        <v>0</v>
      </c>
      <c r="CY105" s="2">
        <f t="shared" si="94"/>
        <v>6.7390000000000008</v>
      </c>
      <c r="CZ105" s="2">
        <f t="shared" si="95"/>
        <v>5.274</v>
      </c>
      <c r="DA105" s="2"/>
      <c r="DB105" s="2"/>
      <c r="DC105" s="2" t="s">
        <v>3</v>
      </c>
      <c r="DD105" s="2" t="s">
        <v>123</v>
      </c>
      <c r="DE105" s="2" t="s">
        <v>123</v>
      </c>
      <c r="DF105" s="2" t="s">
        <v>123</v>
      </c>
      <c r="DG105" s="2" t="s">
        <v>123</v>
      </c>
      <c r="DH105" s="2" t="s">
        <v>3</v>
      </c>
      <c r="DI105" s="2" t="s">
        <v>123</v>
      </c>
      <c r="DJ105" s="2" t="s">
        <v>123</v>
      </c>
      <c r="DK105" s="2" t="s">
        <v>3</v>
      </c>
      <c r="DL105" s="2" t="s">
        <v>3</v>
      </c>
      <c r="DM105" s="2" t="s">
        <v>3</v>
      </c>
      <c r="DN105" s="2">
        <v>0</v>
      </c>
      <c r="DO105" s="2">
        <v>0</v>
      </c>
      <c r="DP105" s="2">
        <v>1</v>
      </c>
      <c r="DQ105" s="2">
        <v>1</v>
      </c>
      <c r="DR105" s="2"/>
      <c r="DS105" s="2"/>
      <c r="DT105" s="2"/>
      <c r="DU105" s="2">
        <v>1005</v>
      </c>
      <c r="DV105" s="2" t="s">
        <v>115</v>
      </c>
      <c r="DW105" s="2" t="s">
        <v>115</v>
      </c>
      <c r="DX105" s="2">
        <v>100</v>
      </c>
      <c r="DY105" s="2"/>
      <c r="DZ105" s="2"/>
      <c r="EA105" s="2"/>
      <c r="EB105" s="2"/>
      <c r="EC105" s="2"/>
      <c r="ED105" s="2"/>
      <c r="EE105" s="2">
        <v>31230568</v>
      </c>
      <c r="EF105" s="2">
        <v>2</v>
      </c>
      <c r="EG105" s="2" t="s">
        <v>21</v>
      </c>
      <c r="EH105" s="2">
        <v>0</v>
      </c>
      <c r="EI105" s="2" t="s">
        <v>3</v>
      </c>
      <c r="EJ105" s="2">
        <v>1</v>
      </c>
      <c r="EK105" s="2">
        <v>47001</v>
      </c>
      <c r="EL105" s="2" t="s">
        <v>117</v>
      </c>
      <c r="EM105" s="2" t="s">
        <v>118</v>
      </c>
      <c r="EN105" s="2"/>
      <c r="EO105" s="2" t="s">
        <v>3</v>
      </c>
      <c r="EP105" s="2"/>
      <c r="EQ105" s="2">
        <v>0</v>
      </c>
      <c r="ER105" s="2">
        <v>702.93</v>
      </c>
      <c r="ES105" s="2">
        <v>659.5</v>
      </c>
      <c r="ET105" s="2">
        <v>0</v>
      </c>
      <c r="EU105" s="2">
        <v>0</v>
      </c>
      <c r="EV105" s="2">
        <v>43.43</v>
      </c>
      <c r="EW105" s="2">
        <v>5.47</v>
      </c>
      <c r="EX105" s="2">
        <v>0</v>
      </c>
      <c r="EY105" s="2">
        <v>0</v>
      </c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>
        <v>0</v>
      </c>
      <c r="FR105" s="2">
        <f t="shared" si="96"/>
        <v>0</v>
      </c>
      <c r="FS105" s="2">
        <v>0</v>
      </c>
      <c r="FT105" s="2"/>
      <c r="FU105" s="2"/>
      <c r="FV105" s="2"/>
      <c r="FW105" s="2"/>
      <c r="FX105" s="2">
        <v>115</v>
      </c>
      <c r="FY105" s="2">
        <v>90</v>
      </c>
      <c r="FZ105" s="2"/>
      <c r="GA105" s="2" t="s">
        <v>3</v>
      </c>
      <c r="GB105" s="2"/>
      <c r="GC105" s="2"/>
      <c r="GD105" s="2">
        <v>0</v>
      </c>
      <c r="GE105" s="2"/>
      <c r="GF105" s="2">
        <v>-741005358</v>
      </c>
      <c r="GG105" s="2">
        <v>2</v>
      </c>
      <c r="GH105" s="2">
        <v>1</v>
      </c>
      <c r="GI105" s="2">
        <v>-2</v>
      </c>
      <c r="GJ105" s="2">
        <v>0</v>
      </c>
      <c r="GK105" s="2">
        <f>ROUND(R105*(R12)/100,2)</f>
        <v>0</v>
      </c>
      <c r="GL105" s="2">
        <f t="shared" si="97"/>
        <v>0</v>
      </c>
      <c r="GM105" s="2">
        <f t="shared" si="98"/>
        <v>106.9</v>
      </c>
      <c r="GN105" s="2">
        <f t="shared" si="99"/>
        <v>106.9</v>
      </c>
      <c r="GO105" s="2">
        <f t="shared" si="100"/>
        <v>0</v>
      </c>
      <c r="GP105" s="2">
        <f t="shared" si="101"/>
        <v>0</v>
      </c>
      <c r="GQ105" s="2"/>
      <c r="GR105" s="2">
        <v>0</v>
      </c>
      <c r="GS105" s="2">
        <v>3</v>
      </c>
      <c r="GT105" s="2">
        <v>0</v>
      </c>
      <c r="GU105" s="2" t="s">
        <v>3</v>
      </c>
      <c r="GV105" s="2">
        <f t="shared" si="102"/>
        <v>0</v>
      </c>
      <c r="GW105" s="2">
        <v>1</v>
      </c>
      <c r="GX105" s="2">
        <f t="shared" si="103"/>
        <v>0</v>
      </c>
      <c r="GY105" s="2"/>
      <c r="GZ105" s="2"/>
      <c r="HA105" s="2">
        <v>0</v>
      </c>
      <c r="HB105" s="2">
        <v>0</v>
      </c>
      <c r="HC105" s="2"/>
      <c r="HD105" s="2"/>
      <c r="HE105" s="2"/>
      <c r="HF105" s="2"/>
      <c r="HG105" s="2"/>
      <c r="HH105" s="2"/>
      <c r="HI105" s="2"/>
      <c r="HJ105" s="2"/>
      <c r="HK105" s="2"/>
      <c r="HL105" s="2"/>
      <c r="HM105" s="2"/>
      <c r="HN105" s="2"/>
      <c r="HO105" s="2"/>
      <c r="HP105" s="2"/>
      <c r="HQ105" s="2"/>
      <c r="HR105" s="2"/>
      <c r="HS105" s="2"/>
      <c r="HT105" s="2"/>
      <c r="HU105" s="2"/>
      <c r="HV105" s="2"/>
      <c r="HW105" s="2"/>
      <c r="HX105" s="2"/>
      <c r="HY105" s="2"/>
      <c r="HZ105" s="2"/>
      <c r="IA105" s="2"/>
      <c r="IB105" s="2"/>
      <c r="IC105" s="2"/>
      <c r="ID105" s="2"/>
      <c r="IE105" s="2"/>
      <c r="IF105" s="2"/>
      <c r="IG105" s="2"/>
      <c r="IH105" s="2"/>
      <c r="II105" s="2"/>
      <c r="IJ105" s="2"/>
      <c r="IK105" s="2">
        <v>0</v>
      </c>
      <c r="IL105" s="2"/>
      <c r="IM105" s="2"/>
      <c r="IN105" s="2"/>
      <c r="IO105" s="2"/>
      <c r="IP105" s="2"/>
      <c r="IQ105" s="2"/>
      <c r="IR105" s="2"/>
      <c r="IS105" s="2"/>
      <c r="IT105" s="2"/>
      <c r="IU105" s="2"/>
    </row>
    <row r="106" spans="1:255" x14ac:dyDescent="0.2">
      <c r="A106">
        <v>17</v>
      </c>
      <c r="B106">
        <v>1</v>
      </c>
      <c r="C106">
        <f>ROW(SmtRes!A240)</f>
        <v>240</v>
      </c>
      <c r="D106">
        <f>ROW(EtalonRes!A228)</f>
        <v>228</v>
      </c>
      <c r="E106" t="s">
        <v>210</v>
      </c>
      <c r="F106" t="s">
        <v>120</v>
      </c>
      <c r="G106" t="s">
        <v>121</v>
      </c>
      <c r="H106" t="s">
        <v>115</v>
      </c>
      <c r="I106">
        <f>ROUND(4.5/100,9)</f>
        <v>4.4999999999999998E-2</v>
      </c>
      <c r="J106">
        <v>0</v>
      </c>
      <c r="O106">
        <f t="shared" si="65"/>
        <v>597.22</v>
      </c>
      <c r="P106">
        <f t="shared" si="66"/>
        <v>452.29</v>
      </c>
      <c r="Q106">
        <f t="shared" si="67"/>
        <v>0</v>
      </c>
      <c r="R106">
        <f t="shared" si="68"/>
        <v>0</v>
      </c>
      <c r="S106">
        <f t="shared" si="69"/>
        <v>144.93</v>
      </c>
      <c r="T106">
        <f t="shared" si="70"/>
        <v>0</v>
      </c>
      <c r="U106">
        <f t="shared" si="71"/>
        <v>0.73844999999999994</v>
      </c>
      <c r="V106">
        <f t="shared" si="72"/>
        <v>0</v>
      </c>
      <c r="W106">
        <f t="shared" si="73"/>
        <v>0</v>
      </c>
      <c r="X106">
        <f t="shared" si="74"/>
        <v>142.03</v>
      </c>
      <c r="Y106">
        <f t="shared" si="75"/>
        <v>104.35</v>
      </c>
      <c r="AA106">
        <v>31230745</v>
      </c>
      <c r="AB106">
        <f t="shared" si="76"/>
        <v>2108.79</v>
      </c>
      <c r="AC106">
        <f>ROUND(((ES106*3)),6)</f>
        <v>1978.5</v>
      </c>
      <c r="AD106">
        <f>ROUND(((((ET106*3))-((EU106*3)))+AE106),6)</f>
        <v>0</v>
      </c>
      <c r="AE106">
        <f>ROUND(((EU106*3)),6)</f>
        <v>0</v>
      </c>
      <c r="AF106">
        <f>ROUND(((EV106*3)),6)</f>
        <v>130.29</v>
      </c>
      <c r="AG106">
        <f t="shared" si="81"/>
        <v>0</v>
      </c>
      <c r="AH106">
        <f>((EW106*3))</f>
        <v>16.41</v>
      </c>
      <c r="AI106">
        <f>((EX106*3))</f>
        <v>0</v>
      </c>
      <c r="AJ106">
        <f t="shared" si="84"/>
        <v>0</v>
      </c>
      <c r="AK106">
        <v>702.93</v>
      </c>
      <c r="AL106">
        <v>659.5</v>
      </c>
      <c r="AM106">
        <v>0</v>
      </c>
      <c r="AN106">
        <v>0</v>
      </c>
      <c r="AO106">
        <v>43.43</v>
      </c>
      <c r="AP106">
        <v>0</v>
      </c>
      <c r="AQ106">
        <v>5.47</v>
      </c>
      <c r="AR106">
        <v>0</v>
      </c>
      <c r="AS106">
        <v>0</v>
      </c>
      <c r="AT106">
        <v>98</v>
      </c>
      <c r="AU106">
        <v>72</v>
      </c>
      <c r="AV106">
        <v>1</v>
      </c>
      <c r="AW106">
        <v>1</v>
      </c>
      <c r="AZ106">
        <v>1</v>
      </c>
      <c r="BA106">
        <v>24.72</v>
      </c>
      <c r="BB106">
        <v>1</v>
      </c>
      <c r="BC106">
        <v>5.08</v>
      </c>
      <c r="BD106" t="s">
        <v>3</v>
      </c>
      <c r="BE106" t="s">
        <v>3</v>
      </c>
      <c r="BF106" t="s">
        <v>3</v>
      </c>
      <c r="BG106" t="s">
        <v>3</v>
      </c>
      <c r="BH106">
        <v>0</v>
      </c>
      <c r="BI106">
        <v>1</v>
      </c>
      <c r="BJ106" t="s">
        <v>211</v>
      </c>
      <c r="BM106">
        <v>47001</v>
      </c>
      <c r="BN106">
        <v>0</v>
      </c>
      <c r="BO106" t="s">
        <v>120</v>
      </c>
      <c r="BP106">
        <v>1</v>
      </c>
      <c r="BQ106">
        <v>2</v>
      </c>
      <c r="BR106">
        <v>0</v>
      </c>
      <c r="BS106">
        <v>24.72</v>
      </c>
      <c r="BT106">
        <v>1</v>
      </c>
      <c r="BU106">
        <v>1</v>
      </c>
      <c r="BV106">
        <v>1</v>
      </c>
      <c r="BW106">
        <v>1</v>
      </c>
      <c r="BX106">
        <v>1</v>
      </c>
      <c r="BY106" t="s">
        <v>3</v>
      </c>
      <c r="BZ106">
        <v>115</v>
      </c>
      <c r="CA106">
        <v>90</v>
      </c>
      <c r="CF106">
        <v>0</v>
      </c>
      <c r="CG106">
        <v>0</v>
      </c>
      <c r="CM106">
        <v>0</v>
      </c>
      <c r="CN106" t="s">
        <v>3</v>
      </c>
      <c r="CO106">
        <v>0</v>
      </c>
      <c r="CP106">
        <f t="shared" si="85"/>
        <v>597.22</v>
      </c>
      <c r="CQ106">
        <f t="shared" si="86"/>
        <v>10050.780000000001</v>
      </c>
      <c r="CR106">
        <f t="shared" si="87"/>
        <v>0</v>
      </c>
      <c r="CS106">
        <f t="shared" si="88"/>
        <v>0</v>
      </c>
      <c r="CT106">
        <f t="shared" si="89"/>
        <v>3220.7687999999998</v>
      </c>
      <c r="CU106">
        <f t="shared" si="90"/>
        <v>0</v>
      </c>
      <c r="CV106">
        <f t="shared" si="91"/>
        <v>16.41</v>
      </c>
      <c r="CW106">
        <f t="shared" si="92"/>
        <v>0</v>
      </c>
      <c r="CX106">
        <f t="shared" si="93"/>
        <v>0</v>
      </c>
      <c r="CY106">
        <f t="shared" si="94"/>
        <v>142.03140000000002</v>
      </c>
      <c r="CZ106">
        <f t="shared" si="95"/>
        <v>104.34960000000001</v>
      </c>
      <c r="DC106" t="s">
        <v>3</v>
      </c>
      <c r="DD106" t="s">
        <v>123</v>
      </c>
      <c r="DE106" t="s">
        <v>123</v>
      </c>
      <c r="DF106" t="s">
        <v>123</v>
      </c>
      <c r="DG106" t="s">
        <v>123</v>
      </c>
      <c r="DH106" t="s">
        <v>3</v>
      </c>
      <c r="DI106" t="s">
        <v>123</v>
      </c>
      <c r="DJ106" t="s">
        <v>123</v>
      </c>
      <c r="DK106" t="s">
        <v>3</v>
      </c>
      <c r="DL106" t="s">
        <v>3</v>
      </c>
      <c r="DM106" t="s">
        <v>3</v>
      </c>
      <c r="DN106">
        <v>0</v>
      </c>
      <c r="DO106">
        <v>0</v>
      </c>
      <c r="DP106">
        <v>1</v>
      </c>
      <c r="DQ106">
        <v>1</v>
      </c>
      <c r="DU106">
        <v>1005</v>
      </c>
      <c r="DV106" t="s">
        <v>115</v>
      </c>
      <c r="DW106" t="s">
        <v>115</v>
      </c>
      <c r="DX106">
        <v>100</v>
      </c>
      <c r="EE106">
        <v>31230568</v>
      </c>
      <c r="EF106">
        <v>2</v>
      </c>
      <c r="EG106" t="s">
        <v>21</v>
      </c>
      <c r="EH106">
        <v>0</v>
      </c>
      <c r="EI106" t="s">
        <v>3</v>
      </c>
      <c r="EJ106">
        <v>1</v>
      </c>
      <c r="EK106">
        <v>47001</v>
      </c>
      <c r="EL106" t="s">
        <v>117</v>
      </c>
      <c r="EM106" t="s">
        <v>118</v>
      </c>
      <c r="EO106" t="s">
        <v>3</v>
      </c>
      <c r="EQ106">
        <v>0</v>
      </c>
      <c r="ER106">
        <v>702.93</v>
      </c>
      <c r="ES106">
        <v>659.5</v>
      </c>
      <c r="ET106">
        <v>0</v>
      </c>
      <c r="EU106">
        <v>0</v>
      </c>
      <c r="EV106">
        <v>43.43</v>
      </c>
      <c r="EW106">
        <v>5.47</v>
      </c>
      <c r="EX106">
        <v>0</v>
      </c>
      <c r="EY106">
        <v>0</v>
      </c>
      <c r="FQ106">
        <v>0</v>
      </c>
      <c r="FR106">
        <f t="shared" si="96"/>
        <v>0</v>
      </c>
      <c r="FS106">
        <v>0</v>
      </c>
      <c r="FV106" t="s">
        <v>24</v>
      </c>
      <c r="FW106" t="s">
        <v>25</v>
      </c>
      <c r="FX106">
        <v>115</v>
      </c>
      <c r="FY106">
        <v>90</v>
      </c>
      <c r="GA106" t="s">
        <v>3</v>
      </c>
      <c r="GD106">
        <v>0</v>
      </c>
      <c r="GF106">
        <v>-741005358</v>
      </c>
      <c r="GG106">
        <v>2</v>
      </c>
      <c r="GH106">
        <v>1</v>
      </c>
      <c r="GI106">
        <v>2</v>
      </c>
      <c r="GJ106">
        <v>0</v>
      </c>
      <c r="GK106">
        <f>ROUND(R106*(S12)/100,2)</f>
        <v>0</v>
      </c>
      <c r="GL106">
        <f t="shared" si="97"/>
        <v>0</v>
      </c>
      <c r="GM106">
        <f t="shared" si="98"/>
        <v>843.6</v>
      </c>
      <c r="GN106">
        <f t="shared" si="99"/>
        <v>843.6</v>
      </c>
      <c r="GO106">
        <f t="shared" si="100"/>
        <v>0</v>
      </c>
      <c r="GP106">
        <f t="shared" si="101"/>
        <v>0</v>
      </c>
      <c r="GR106">
        <v>0</v>
      </c>
      <c r="GS106">
        <v>0</v>
      </c>
      <c r="GT106">
        <v>0</v>
      </c>
      <c r="GU106" t="s">
        <v>3</v>
      </c>
      <c r="GV106">
        <f t="shared" si="102"/>
        <v>0</v>
      </c>
      <c r="GW106">
        <v>1</v>
      </c>
      <c r="GX106">
        <f t="shared" si="103"/>
        <v>0</v>
      </c>
      <c r="HA106">
        <v>0</v>
      </c>
      <c r="HB106">
        <v>0</v>
      </c>
      <c r="IK106">
        <v>0</v>
      </c>
    </row>
    <row r="107" spans="1:255" x14ac:dyDescent="0.2">
      <c r="A107" s="2">
        <v>17</v>
      </c>
      <c r="B107" s="2">
        <v>1</v>
      </c>
      <c r="C107" s="2">
        <f>ROW(SmtRes!A245)</f>
        <v>245</v>
      </c>
      <c r="D107" s="2">
        <f>ROW(EtalonRes!A233)</f>
        <v>233</v>
      </c>
      <c r="E107" s="2" t="s">
        <v>212</v>
      </c>
      <c r="F107" s="2" t="s">
        <v>125</v>
      </c>
      <c r="G107" s="2" t="s">
        <v>126</v>
      </c>
      <c r="H107" s="2" t="s">
        <v>115</v>
      </c>
      <c r="I107" s="2">
        <f>ROUND((4.5)/100,9)</f>
        <v>4.4999999999999998E-2</v>
      </c>
      <c r="J107" s="2">
        <v>0</v>
      </c>
      <c r="K107" s="2"/>
      <c r="L107" s="2"/>
      <c r="M107" s="2"/>
      <c r="N107" s="2"/>
      <c r="O107" s="2">
        <f t="shared" si="65"/>
        <v>30.1</v>
      </c>
      <c r="P107" s="2">
        <f t="shared" si="66"/>
        <v>14.26</v>
      </c>
      <c r="Q107" s="2">
        <f t="shared" si="67"/>
        <v>13.56</v>
      </c>
      <c r="R107" s="2">
        <f t="shared" si="68"/>
        <v>1.43</v>
      </c>
      <c r="S107" s="2">
        <f t="shared" si="69"/>
        <v>2.2799999999999998</v>
      </c>
      <c r="T107" s="2">
        <f t="shared" si="70"/>
        <v>0</v>
      </c>
      <c r="U107" s="2">
        <f t="shared" si="71"/>
        <v>0.26955000000000001</v>
      </c>
      <c r="V107" s="2">
        <f t="shared" si="72"/>
        <v>0.12330000000000001</v>
      </c>
      <c r="W107" s="2">
        <f t="shared" si="73"/>
        <v>0</v>
      </c>
      <c r="X107" s="2">
        <f t="shared" si="74"/>
        <v>4.2699999999999996</v>
      </c>
      <c r="Y107" s="2">
        <f t="shared" si="75"/>
        <v>3.34</v>
      </c>
      <c r="Z107" s="2"/>
      <c r="AA107" s="2">
        <v>31230744</v>
      </c>
      <c r="AB107" s="2">
        <f t="shared" si="76"/>
        <v>668.98</v>
      </c>
      <c r="AC107" s="2">
        <f>ROUND((ES107),6)</f>
        <v>316.89999999999998</v>
      </c>
      <c r="AD107" s="2">
        <f>ROUND((((ET107)-(EU107))+AE107),6)</f>
        <v>301.39999999999998</v>
      </c>
      <c r="AE107" s="2">
        <f>ROUND((EU107),6)</f>
        <v>31.78</v>
      </c>
      <c r="AF107" s="2">
        <f>ROUND((EV107),6)</f>
        <v>50.68</v>
      </c>
      <c r="AG107" s="2">
        <f t="shared" si="81"/>
        <v>0</v>
      </c>
      <c r="AH107" s="2">
        <f>(EW107)</f>
        <v>5.99</v>
      </c>
      <c r="AI107" s="2">
        <f>(EX107)</f>
        <v>2.74</v>
      </c>
      <c r="AJ107" s="2">
        <f t="shared" si="84"/>
        <v>0</v>
      </c>
      <c r="AK107" s="2">
        <v>668.98</v>
      </c>
      <c r="AL107" s="2">
        <v>316.89999999999998</v>
      </c>
      <c r="AM107" s="2">
        <v>301.39999999999998</v>
      </c>
      <c r="AN107" s="2">
        <v>31.78</v>
      </c>
      <c r="AO107" s="2">
        <v>50.68</v>
      </c>
      <c r="AP107" s="2">
        <v>0</v>
      </c>
      <c r="AQ107" s="2">
        <v>5.99</v>
      </c>
      <c r="AR107" s="2">
        <v>2.74</v>
      </c>
      <c r="AS107" s="2">
        <v>0</v>
      </c>
      <c r="AT107" s="2">
        <v>115</v>
      </c>
      <c r="AU107" s="2">
        <v>90</v>
      </c>
      <c r="AV107" s="2">
        <v>1</v>
      </c>
      <c r="AW107" s="2">
        <v>1</v>
      </c>
      <c r="AX107" s="2"/>
      <c r="AY107" s="2"/>
      <c r="AZ107" s="2">
        <v>1</v>
      </c>
      <c r="BA107" s="2">
        <v>1</v>
      </c>
      <c r="BB107" s="2">
        <v>1</v>
      </c>
      <c r="BC107" s="2">
        <v>1</v>
      </c>
      <c r="BD107" s="2" t="s">
        <v>3</v>
      </c>
      <c r="BE107" s="2" t="s">
        <v>3</v>
      </c>
      <c r="BF107" s="2" t="s">
        <v>3</v>
      </c>
      <c r="BG107" s="2" t="s">
        <v>3</v>
      </c>
      <c r="BH107" s="2">
        <v>0</v>
      </c>
      <c r="BI107" s="2">
        <v>1</v>
      </c>
      <c r="BJ107" s="2" t="s">
        <v>127</v>
      </c>
      <c r="BK107" s="2"/>
      <c r="BL107" s="2"/>
      <c r="BM107" s="2">
        <v>47001</v>
      </c>
      <c r="BN107" s="2">
        <v>0</v>
      </c>
      <c r="BO107" s="2" t="s">
        <v>3</v>
      </c>
      <c r="BP107" s="2">
        <v>0</v>
      </c>
      <c r="BQ107" s="2">
        <v>2</v>
      </c>
      <c r="BR107" s="2">
        <v>0</v>
      </c>
      <c r="BS107" s="2">
        <v>1</v>
      </c>
      <c r="BT107" s="2">
        <v>1</v>
      </c>
      <c r="BU107" s="2">
        <v>1</v>
      </c>
      <c r="BV107" s="2">
        <v>1</v>
      </c>
      <c r="BW107" s="2">
        <v>1</v>
      </c>
      <c r="BX107" s="2">
        <v>1</v>
      </c>
      <c r="BY107" s="2" t="s">
        <v>3</v>
      </c>
      <c r="BZ107" s="2">
        <v>115</v>
      </c>
      <c r="CA107" s="2">
        <v>90</v>
      </c>
      <c r="CB107" s="2"/>
      <c r="CC107" s="2"/>
      <c r="CD107" s="2"/>
      <c r="CE107" s="2"/>
      <c r="CF107" s="2">
        <v>0</v>
      </c>
      <c r="CG107" s="2">
        <v>0</v>
      </c>
      <c r="CH107" s="2"/>
      <c r="CI107" s="2"/>
      <c r="CJ107" s="2"/>
      <c r="CK107" s="2"/>
      <c r="CL107" s="2"/>
      <c r="CM107" s="2">
        <v>0</v>
      </c>
      <c r="CN107" s="2" t="s">
        <v>3</v>
      </c>
      <c r="CO107" s="2">
        <v>0</v>
      </c>
      <c r="CP107" s="2">
        <f t="shared" si="85"/>
        <v>30.1</v>
      </c>
      <c r="CQ107" s="2">
        <f t="shared" si="86"/>
        <v>316.89999999999998</v>
      </c>
      <c r="CR107" s="2">
        <f t="shared" si="87"/>
        <v>301.39999999999998</v>
      </c>
      <c r="CS107" s="2">
        <f t="shared" si="88"/>
        <v>31.78</v>
      </c>
      <c r="CT107" s="2">
        <f t="shared" si="89"/>
        <v>50.68</v>
      </c>
      <c r="CU107" s="2">
        <f t="shared" si="90"/>
        <v>0</v>
      </c>
      <c r="CV107" s="2">
        <f t="shared" si="91"/>
        <v>5.99</v>
      </c>
      <c r="CW107" s="2">
        <f t="shared" si="92"/>
        <v>2.74</v>
      </c>
      <c r="CX107" s="2">
        <f t="shared" si="93"/>
        <v>0</v>
      </c>
      <c r="CY107" s="2">
        <f t="shared" si="94"/>
        <v>4.2664999999999997</v>
      </c>
      <c r="CZ107" s="2">
        <f t="shared" si="95"/>
        <v>3.339</v>
      </c>
      <c r="DA107" s="2"/>
      <c r="DB107" s="2"/>
      <c r="DC107" s="2" t="s">
        <v>3</v>
      </c>
      <c r="DD107" s="2" t="s">
        <v>3</v>
      </c>
      <c r="DE107" s="2" t="s">
        <v>3</v>
      </c>
      <c r="DF107" s="2" t="s">
        <v>3</v>
      </c>
      <c r="DG107" s="2" t="s">
        <v>3</v>
      </c>
      <c r="DH107" s="2" t="s">
        <v>3</v>
      </c>
      <c r="DI107" s="2" t="s">
        <v>3</v>
      </c>
      <c r="DJ107" s="2" t="s">
        <v>3</v>
      </c>
      <c r="DK107" s="2" t="s">
        <v>3</v>
      </c>
      <c r="DL107" s="2" t="s">
        <v>3</v>
      </c>
      <c r="DM107" s="2" t="s">
        <v>3</v>
      </c>
      <c r="DN107" s="2">
        <v>0</v>
      </c>
      <c r="DO107" s="2">
        <v>0</v>
      </c>
      <c r="DP107" s="2">
        <v>1</v>
      </c>
      <c r="DQ107" s="2">
        <v>1</v>
      </c>
      <c r="DR107" s="2"/>
      <c r="DS107" s="2"/>
      <c r="DT107" s="2"/>
      <c r="DU107" s="2">
        <v>1005</v>
      </c>
      <c r="DV107" s="2" t="s">
        <v>115</v>
      </c>
      <c r="DW107" s="2" t="s">
        <v>115</v>
      </c>
      <c r="DX107" s="2">
        <v>100</v>
      </c>
      <c r="DY107" s="2"/>
      <c r="DZ107" s="2"/>
      <c r="EA107" s="2"/>
      <c r="EB107" s="2"/>
      <c r="EC107" s="2"/>
      <c r="ED107" s="2"/>
      <c r="EE107" s="2">
        <v>31230568</v>
      </c>
      <c r="EF107" s="2">
        <v>2</v>
      </c>
      <c r="EG107" s="2" t="s">
        <v>21</v>
      </c>
      <c r="EH107" s="2">
        <v>0</v>
      </c>
      <c r="EI107" s="2" t="s">
        <v>3</v>
      </c>
      <c r="EJ107" s="2">
        <v>1</v>
      </c>
      <c r="EK107" s="2">
        <v>47001</v>
      </c>
      <c r="EL107" s="2" t="s">
        <v>117</v>
      </c>
      <c r="EM107" s="2" t="s">
        <v>118</v>
      </c>
      <c r="EN107" s="2"/>
      <c r="EO107" s="2" t="s">
        <v>3</v>
      </c>
      <c r="EP107" s="2"/>
      <c r="EQ107" s="2">
        <v>0</v>
      </c>
      <c r="ER107" s="2">
        <v>668.98</v>
      </c>
      <c r="ES107" s="2">
        <v>316.89999999999998</v>
      </c>
      <c r="ET107" s="2">
        <v>301.39999999999998</v>
      </c>
      <c r="EU107" s="2">
        <v>31.78</v>
      </c>
      <c r="EV107" s="2">
        <v>50.68</v>
      </c>
      <c r="EW107" s="2">
        <v>5.99</v>
      </c>
      <c r="EX107" s="2">
        <v>2.74</v>
      </c>
      <c r="EY107" s="2">
        <v>0</v>
      </c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>
        <v>0</v>
      </c>
      <c r="FR107" s="2">
        <f t="shared" si="96"/>
        <v>0</v>
      </c>
      <c r="FS107" s="2">
        <v>0</v>
      </c>
      <c r="FT107" s="2"/>
      <c r="FU107" s="2"/>
      <c r="FV107" s="2"/>
      <c r="FW107" s="2"/>
      <c r="FX107" s="2">
        <v>115</v>
      </c>
      <c r="FY107" s="2">
        <v>90</v>
      </c>
      <c r="FZ107" s="2"/>
      <c r="GA107" s="2" t="s">
        <v>3</v>
      </c>
      <c r="GB107" s="2"/>
      <c r="GC107" s="2"/>
      <c r="GD107" s="2">
        <v>0</v>
      </c>
      <c r="GE107" s="2"/>
      <c r="GF107" s="2">
        <v>1697726907</v>
      </c>
      <c r="GG107" s="2">
        <v>2</v>
      </c>
      <c r="GH107" s="2">
        <v>1</v>
      </c>
      <c r="GI107" s="2">
        <v>-2</v>
      </c>
      <c r="GJ107" s="2">
        <v>0</v>
      </c>
      <c r="GK107" s="2">
        <f>ROUND(R107*(R12)/100,2)</f>
        <v>0</v>
      </c>
      <c r="GL107" s="2">
        <f t="shared" si="97"/>
        <v>0</v>
      </c>
      <c r="GM107" s="2">
        <f t="shared" si="98"/>
        <v>37.71</v>
      </c>
      <c r="GN107" s="2">
        <f t="shared" si="99"/>
        <v>37.71</v>
      </c>
      <c r="GO107" s="2">
        <f t="shared" si="100"/>
        <v>0</v>
      </c>
      <c r="GP107" s="2">
        <f t="shared" si="101"/>
        <v>0</v>
      </c>
      <c r="GQ107" s="2"/>
      <c r="GR107" s="2">
        <v>0</v>
      </c>
      <c r="GS107" s="2">
        <v>3</v>
      </c>
      <c r="GT107" s="2">
        <v>0</v>
      </c>
      <c r="GU107" s="2" t="s">
        <v>3</v>
      </c>
      <c r="GV107" s="2">
        <f t="shared" si="102"/>
        <v>0</v>
      </c>
      <c r="GW107" s="2">
        <v>1</v>
      </c>
      <c r="GX107" s="2">
        <f t="shared" si="103"/>
        <v>0</v>
      </c>
      <c r="GY107" s="2"/>
      <c r="GZ107" s="2"/>
      <c r="HA107" s="2">
        <v>0</v>
      </c>
      <c r="HB107" s="2">
        <v>0</v>
      </c>
      <c r="HC107" s="2"/>
      <c r="HD107" s="2"/>
      <c r="HE107" s="2"/>
      <c r="HF107" s="2"/>
      <c r="HG107" s="2"/>
      <c r="HH107" s="2"/>
      <c r="HI107" s="2"/>
      <c r="HJ107" s="2"/>
      <c r="HK107" s="2"/>
      <c r="HL107" s="2"/>
      <c r="HM107" s="2"/>
      <c r="HN107" s="2"/>
      <c r="HO107" s="2"/>
      <c r="HP107" s="2"/>
      <c r="HQ107" s="2"/>
      <c r="HR107" s="2"/>
      <c r="HS107" s="2"/>
      <c r="HT107" s="2"/>
      <c r="HU107" s="2"/>
      <c r="HV107" s="2"/>
      <c r="HW107" s="2"/>
      <c r="HX107" s="2"/>
      <c r="HY107" s="2"/>
      <c r="HZ107" s="2"/>
      <c r="IA107" s="2"/>
      <c r="IB107" s="2"/>
      <c r="IC107" s="2"/>
      <c r="ID107" s="2"/>
      <c r="IE107" s="2"/>
      <c r="IF107" s="2"/>
      <c r="IG107" s="2"/>
      <c r="IH107" s="2"/>
      <c r="II107" s="2"/>
      <c r="IJ107" s="2"/>
      <c r="IK107" s="2">
        <v>0</v>
      </c>
      <c r="IL107" s="2"/>
      <c r="IM107" s="2"/>
      <c r="IN107" s="2"/>
      <c r="IO107" s="2"/>
      <c r="IP107" s="2"/>
      <c r="IQ107" s="2"/>
      <c r="IR107" s="2"/>
      <c r="IS107" s="2"/>
      <c r="IT107" s="2"/>
      <c r="IU107" s="2"/>
    </row>
    <row r="108" spans="1:255" x14ac:dyDescent="0.2">
      <c r="A108">
        <v>17</v>
      </c>
      <c r="B108">
        <v>1</v>
      </c>
      <c r="C108">
        <f>ROW(SmtRes!A250)</f>
        <v>250</v>
      </c>
      <c r="D108">
        <f>ROW(EtalonRes!A238)</f>
        <v>238</v>
      </c>
      <c r="E108" t="s">
        <v>212</v>
      </c>
      <c r="F108" t="s">
        <v>125</v>
      </c>
      <c r="G108" t="s">
        <v>126</v>
      </c>
      <c r="H108" t="s">
        <v>115</v>
      </c>
      <c r="I108">
        <f>ROUND((4.5)/100,9)</f>
        <v>4.4999999999999998E-2</v>
      </c>
      <c r="J108">
        <v>0</v>
      </c>
      <c r="O108">
        <f t="shared" si="65"/>
        <v>163.68</v>
      </c>
      <c r="P108">
        <f t="shared" si="66"/>
        <v>22.67</v>
      </c>
      <c r="Q108">
        <f t="shared" si="67"/>
        <v>84.63</v>
      </c>
      <c r="R108">
        <f t="shared" si="68"/>
        <v>35.35</v>
      </c>
      <c r="S108">
        <f t="shared" si="69"/>
        <v>56.38</v>
      </c>
      <c r="T108">
        <f t="shared" si="70"/>
        <v>0</v>
      </c>
      <c r="U108">
        <f t="shared" si="71"/>
        <v>0.26955000000000001</v>
      </c>
      <c r="V108">
        <f t="shared" si="72"/>
        <v>0.12330000000000001</v>
      </c>
      <c r="W108">
        <f t="shared" si="73"/>
        <v>0</v>
      </c>
      <c r="X108">
        <f t="shared" si="74"/>
        <v>89.9</v>
      </c>
      <c r="Y108">
        <f t="shared" si="75"/>
        <v>66.05</v>
      </c>
      <c r="AA108">
        <v>31230745</v>
      </c>
      <c r="AB108">
        <f t="shared" si="76"/>
        <v>668.98</v>
      </c>
      <c r="AC108">
        <f>ROUND((ES108),6)</f>
        <v>316.89999999999998</v>
      </c>
      <c r="AD108">
        <f>ROUND((((ET108)-(EU108))+AE108),6)</f>
        <v>301.39999999999998</v>
      </c>
      <c r="AE108">
        <f>ROUND((EU108),6)</f>
        <v>31.78</v>
      </c>
      <c r="AF108">
        <f>ROUND((EV108),6)</f>
        <v>50.68</v>
      </c>
      <c r="AG108">
        <f t="shared" si="81"/>
        <v>0</v>
      </c>
      <c r="AH108">
        <f>(EW108)</f>
        <v>5.99</v>
      </c>
      <c r="AI108">
        <f>(EX108)</f>
        <v>2.74</v>
      </c>
      <c r="AJ108">
        <f t="shared" si="84"/>
        <v>0</v>
      </c>
      <c r="AK108">
        <v>668.98</v>
      </c>
      <c r="AL108">
        <v>316.89999999999998</v>
      </c>
      <c r="AM108">
        <v>301.39999999999998</v>
      </c>
      <c r="AN108">
        <v>31.78</v>
      </c>
      <c r="AO108">
        <v>50.68</v>
      </c>
      <c r="AP108">
        <v>0</v>
      </c>
      <c r="AQ108">
        <v>5.99</v>
      </c>
      <c r="AR108">
        <v>2.74</v>
      </c>
      <c r="AS108">
        <v>0</v>
      </c>
      <c r="AT108">
        <v>98</v>
      </c>
      <c r="AU108">
        <v>72</v>
      </c>
      <c r="AV108">
        <v>1</v>
      </c>
      <c r="AW108">
        <v>1</v>
      </c>
      <c r="AZ108">
        <v>1</v>
      </c>
      <c r="BA108">
        <v>24.72</v>
      </c>
      <c r="BB108">
        <v>6.24</v>
      </c>
      <c r="BC108">
        <v>1.59</v>
      </c>
      <c r="BD108" t="s">
        <v>3</v>
      </c>
      <c r="BE108" t="s">
        <v>3</v>
      </c>
      <c r="BF108" t="s">
        <v>3</v>
      </c>
      <c r="BG108" t="s">
        <v>3</v>
      </c>
      <c r="BH108">
        <v>0</v>
      </c>
      <c r="BI108">
        <v>1</v>
      </c>
      <c r="BJ108" t="s">
        <v>127</v>
      </c>
      <c r="BM108">
        <v>47001</v>
      </c>
      <c r="BN108">
        <v>0</v>
      </c>
      <c r="BO108" t="s">
        <v>125</v>
      </c>
      <c r="BP108">
        <v>1</v>
      </c>
      <c r="BQ108">
        <v>2</v>
      </c>
      <c r="BR108">
        <v>0</v>
      </c>
      <c r="BS108">
        <v>24.72</v>
      </c>
      <c r="BT108">
        <v>1</v>
      </c>
      <c r="BU108">
        <v>1</v>
      </c>
      <c r="BV108">
        <v>1</v>
      </c>
      <c r="BW108">
        <v>1</v>
      </c>
      <c r="BX108">
        <v>1</v>
      </c>
      <c r="BY108" t="s">
        <v>3</v>
      </c>
      <c r="BZ108">
        <v>115</v>
      </c>
      <c r="CA108">
        <v>90</v>
      </c>
      <c r="CF108">
        <v>0</v>
      </c>
      <c r="CG108">
        <v>0</v>
      </c>
      <c r="CM108">
        <v>0</v>
      </c>
      <c r="CN108" t="s">
        <v>3</v>
      </c>
      <c r="CO108">
        <v>0</v>
      </c>
      <c r="CP108">
        <f t="shared" si="85"/>
        <v>163.68</v>
      </c>
      <c r="CQ108">
        <f t="shared" si="86"/>
        <v>503.87099999999998</v>
      </c>
      <c r="CR108">
        <f t="shared" si="87"/>
        <v>1880.7359999999999</v>
      </c>
      <c r="CS108">
        <f t="shared" si="88"/>
        <v>785.60159999999996</v>
      </c>
      <c r="CT108">
        <f t="shared" si="89"/>
        <v>1252.8096</v>
      </c>
      <c r="CU108">
        <f t="shared" si="90"/>
        <v>0</v>
      </c>
      <c r="CV108">
        <f t="shared" si="91"/>
        <v>5.99</v>
      </c>
      <c r="CW108">
        <f t="shared" si="92"/>
        <v>2.74</v>
      </c>
      <c r="CX108">
        <f t="shared" si="93"/>
        <v>0</v>
      </c>
      <c r="CY108">
        <f t="shared" si="94"/>
        <v>89.895400000000009</v>
      </c>
      <c r="CZ108">
        <f t="shared" si="95"/>
        <v>66.045600000000007</v>
      </c>
      <c r="DC108" t="s">
        <v>3</v>
      </c>
      <c r="DD108" t="s">
        <v>3</v>
      </c>
      <c r="DE108" t="s">
        <v>3</v>
      </c>
      <c r="DF108" t="s">
        <v>3</v>
      </c>
      <c r="DG108" t="s">
        <v>3</v>
      </c>
      <c r="DH108" t="s">
        <v>3</v>
      </c>
      <c r="DI108" t="s">
        <v>3</v>
      </c>
      <c r="DJ108" t="s">
        <v>3</v>
      </c>
      <c r="DK108" t="s">
        <v>3</v>
      </c>
      <c r="DL108" t="s">
        <v>3</v>
      </c>
      <c r="DM108" t="s">
        <v>3</v>
      </c>
      <c r="DN108">
        <v>0</v>
      </c>
      <c r="DO108">
        <v>0</v>
      </c>
      <c r="DP108">
        <v>1</v>
      </c>
      <c r="DQ108">
        <v>1</v>
      </c>
      <c r="DU108">
        <v>1005</v>
      </c>
      <c r="DV108" t="s">
        <v>115</v>
      </c>
      <c r="DW108" t="s">
        <v>115</v>
      </c>
      <c r="DX108">
        <v>100</v>
      </c>
      <c r="EE108">
        <v>31230568</v>
      </c>
      <c r="EF108">
        <v>2</v>
      </c>
      <c r="EG108" t="s">
        <v>21</v>
      </c>
      <c r="EH108">
        <v>0</v>
      </c>
      <c r="EI108" t="s">
        <v>3</v>
      </c>
      <c r="EJ108">
        <v>1</v>
      </c>
      <c r="EK108">
        <v>47001</v>
      </c>
      <c r="EL108" t="s">
        <v>117</v>
      </c>
      <c r="EM108" t="s">
        <v>118</v>
      </c>
      <c r="EO108" t="s">
        <v>3</v>
      </c>
      <c r="EQ108">
        <v>0</v>
      </c>
      <c r="ER108">
        <v>668.98</v>
      </c>
      <c r="ES108">
        <v>316.89999999999998</v>
      </c>
      <c r="ET108">
        <v>301.39999999999998</v>
      </c>
      <c r="EU108">
        <v>31.78</v>
      </c>
      <c r="EV108">
        <v>50.68</v>
      </c>
      <c r="EW108">
        <v>5.99</v>
      </c>
      <c r="EX108">
        <v>2.74</v>
      </c>
      <c r="EY108">
        <v>0</v>
      </c>
      <c r="FQ108">
        <v>0</v>
      </c>
      <c r="FR108">
        <f t="shared" si="96"/>
        <v>0</v>
      </c>
      <c r="FS108">
        <v>0</v>
      </c>
      <c r="FV108" t="s">
        <v>24</v>
      </c>
      <c r="FW108" t="s">
        <v>25</v>
      </c>
      <c r="FX108">
        <v>115</v>
      </c>
      <c r="FY108">
        <v>90</v>
      </c>
      <c r="GA108" t="s">
        <v>3</v>
      </c>
      <c r="GD108">
        <v>0</v>
      </c>
      <c r="GF108">
        <v>1697726907</v>
      </c>
      <c r="GG108">
        <v>2</v>
      </c>
      <c r="GH108">
        <v>1</v>
      </c>
      <c r="GI108">
        <v>2</v>
      </c>
      <c r="GJ108">
        <v>0</v>
      </c>
      <c r="GK108">
        <f>ROUND(R108*(S12)/100,2)</f>
        <v>0</v>
      </c>
      <c r="GL108">
        <f t="shared" si="97"/>
        <v>0</v>
      </c>
      <c r="GM108">
        <f t="shared" si="98"/>
        <v>319.63</v>
      </c>
      <c r="GN108">
        <f t="shared" si="99"/>
        <v>319.63</v>
      </c>
      <c r="GO108">
        <f t="shared" si="100"/>
        <v>0</v>
      </c>
      <c r="GP108">
        <f t="shared" si="101"/>
        <v>0</v>
      </c>
      <c r="GR108">
        <v>0</v>
      </c>
      <c r="GS108">
        <v>0</v>
      </c>
      <c r="GT108">
        <v>0</v>
      </c>
      <c r="GU108" t="s">
        <v>3</v>
      </c>
      <c r="GV108">
        <f t="shared" si="102"/>
        <v>0</v>
      </c>
      <c r="GW108">
        <v>1</v>
      </c>
      <c r="GX108">
        <f t="shared" si="103"/>
        <v>0</v>
      </c>
      <c r="HA108">
        <v>0</v>
      </c>
      <c r="HB108">
        <v>0</v>
      </c>
      <c r="IK108">
        <v>0</v>
      </c>
    </row>
    <row r="110" spans="1:255" x14ac:dyDescent="0.2">
      <c r="A110" s="3">
        <v>51</v>
      </c>
      <c r="B110" s="3">
        <f>B65</f>
        <v>1</v>
      </c>
      <c r="C110" s="3">
        <f>A65</f>
        <v>4</v>
      </c>
      <c r="D110" s="3">
        <f>ROW(A65)</f>
        <v>65</v>
      </c>
      <c r="E110" s="3"/>
      <c r="F110" s="3" t="str">
        <f>IF(F65&lt;&gt;"",F65,"")</f>
        <v>Новый раздел</v>
      </c>
      <c r="G110" s="3" t="str">
        <f>IF(G65&lt;&gt;"",G65,"")</f>
        <v>Устройство бетонной лестницы</v>
      </c>
      <c r="H110" s="3">
        <v>0</v>
      </c>
      <c r="I110" s="3"/>
      <c r="J110" s="3"/>
      <c r="K110" s="3"/>
      <c r="L110" s="3"/>
      <c r="M110" s="3"/>
      <c r="N110" s="3"/>
      <c r="O110" s="3">
        <f t="shared" ref="O110:T110" si="110">ROUND(AB110,2)</f>
        <v>4845.37</v>
      </c>
      <c r="P110" s="3">
        <f t="shared" si="110"/>
        <v>4348.6899999999996</v>
      </c>
      <c r="Q110" s="3">
        <f t="shared" si="110"/>
        <v>348.34</v>
      </c>
      <c r="R110" s="3">
        <f t="shared" si="110"/>
        <v>27.59</v>
      </c>
      <c r="S110" s="3">
        <f t="shared" si="110"/>
        <v>148.34</v>
      </c>
      <c r="T110" s="3">
        <f t="shared" si="110"/>
        <v>0</v>
      </c>
      <c r="U110" s="3">
        <f>AH110</f>
        <v>17.143547199999997</v>
      </c>
      <c r="V110" s="3">
        <f>AI110</f>
        <v>2.1498168</v>
      </c>
      <c r="W110" s="3">
        <f>ROUND(AJ110,2)</f>
        <v>521.24</v>
      </c>
      <c r="X110" s="3">
        <f>ROUND(AK110,2)</f>
        <v>226.34</v>
      </c>
      <c r="Y110" s="3">
        <f>ROUND(AL110,2)</f>
        <v>149.28</v>
      </c>
      <c r="Z110" s="3"/>
      <c r="AA110" s="3"/>
      <c r="AB110" s="3">
        <f>ROUND(SUMIF(AA69:AA108,"=31230744",O69:O108),2)</f>
        <v>4845.37</v>
      </c>
      <c r="AC110" s="3">
        <f>ROUND(SUMIF(AA69:AA108,"=31230744",P69:P108),2)</f>
        <v>4348.6899999999996</v>
      </c>
      <c r="AD110" s="3">
        <f>ROUND(SUMIF(AA69:AA108,"=31230744",Q69:Q108),2)</f>
        <v>348.34</v>
      </c>
      <c r="AE110" s="3">
        <f>ROUND(SUMIF(AA69:AA108,"=31230744",R69:R108),2)</f>
        <v>27.59</v>
      </c>
      <c r="AF110" s="3">
        <f>ROUND(SUMIF(AA69:AA108,"=31230744",S69:S108),2)</f>
        <v>148.34</v>
      </c>
      <c r="AG110" s="3">
        <f>ROUND(SUMIF(AA69:AA108,"=31230744",T69:T108),2)</f>
        <v>0</v>
      </c>
      <c r="AH110" s="3">
        <f>SUMIF(AA69:AA108,"=31230744",U69:U108)</f>
        <v>17.143547199999997</v>
      </c>
      <c r="AI110" s="3">
        <f>SUMIF(AA69:AA108,"=31230744",V69:V108)</f>
        <v>2.1498168</v>
      </c>
      <c r="AJ110" s="3">
        <f>ROUND(SUMIF(AA69:AA108,"=31230744",W69:W108),2)</f>
        <v>521.24</v>
      </c>
      <c r="AK110" s="3">
        <f>ROUND(SUMIF(AA69:AA108,"=31230744",X69:X108),2)</f>
        <v>226.34</v>
      </c>
      <c r="AL110" s="3">
        <f>ROUND(SUMIF(AA69:AA108,"=31230744",Y69:Y108),2)</f>
        <v>149.28</v>
      </c>
      <c r="AM110" s="3"/>
      <c r="AN110" s="3"/>
      <c r="AO110" s="3">
        <f t="shared" ref="AO110:BC110" si="111">ROUND(BX110,2)</f>
        <v>0</v>
      </c>
      <c r="AP110" s="3">
        <f t="shared" si="111"/>
        <v>0</v>
      </c>
      <c r="AQ110" s="3">
        <f t="shared" si="111"/>
        <v>0</v>
      </c>
      <c r="AR110" s="3">
        <f t="shared" si="111"/>
        <v>5220.99</v>
      </c>
      <c r="AS110" s="3">
        <f t="shared" si="111"/>
        <v>5220.99</v>
      </c>
      <c r="AT110" s="3">
        <f t="shared" si="111"/>
        <v>0</v>
      </c>
      <c r="AU110" s="3">
        <f t="shared" si="111"/>
        <v>0</v>
      </c>
      <c r="AV110" s="3">
        <f t="shared" si="111"/>
        <v>4348.6899999999996</v>
      </c>
      <c r="AW110" s="3">
        <f t="shared" si="111"/>
        <v>4348.6899999999996</v>
      </c>
      <c r="AX110" s="3">
        <f t="shared" si="111"/>
        <v>0</v>
      </c>
      <c r="AY110" s="3">
        <f t="shared" si="111"/>
        <v>4348.6899999999996</v>
      </c>
      <c r="AZ110" s="3">
        <f t="shared" si="111"/>
        <v>0</v>
      </c>
      <c r="BA110" s="3">
        <f t="shared" si="111"/>
        <v>0</v>
      </c>
      <c r="BB110" s="3">
        <f t="shared" si="111"/>
        <v>0</v>
      </c>
      <c r="BC110" s="3">
        <f t="shared" si="111"/>
        <v>0</v>
      </c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>
        <f>ROUND(SUMIF(AA69:AA108,"=31230744",FQ69:FQ108),2)</f>
        <v>0</v>
      </c>
      <c r="BY110" s="3">
        <f>ROUND(SUMIF(AA69:AA108,"=31230744",FR69:FR108),2)</f>
        <v>0</v>
      </c>
      <c r="BZ110" s="3">
        <f>ROUND(SUMIF(AA69:AA108,"=31230744",GL69:GL108),2)</f>
        <v>0</v>
      </c>
      <c r="CA110" s="3">
        <f>ROUND(SUMIF(AA69:AA108,"=31230744",GM69:GM108),2)</f>
        <v>5220.99</v>
      </c>
      <c r="CB110" s="3">
        <f>ROUND(SUMIF(AA69:AA108,"=31230744",GN69:GN108),2)</f>
        <v>5220.99</v>
      </c>
      <c r="CC110" s="3">
        <f>ROUND(SUMIF(AA69:AA108,"=31230744",GO69:GO108),2)</f>
        <v>0</v>
      </c>
      <c r="CD110" s="3">
        <f>ROUND(SUMIF(AA69:AA108,"=31230744",GP69:GP108),2)</f>
        <v>0</v>
      </c>
      <c r="CE110" s="3">
        <f>AC110-BX110</f>
        <v>4348.6899999999996</v>
      </c>
      <c r="CF110" s="3">
        <f>AC110-BY110</f>
        <v>4348.6899999999996</v>
      </c>
      <c r="CG110" s="3">
        <f>BX110-BZ110</f>
        <v>0</v>
      </c>
      <c r="CH110" s="3">
        <f>AC110-BX110-BY110+BZ110</f>
        <v>4348.6899999999996</v>
      </c>
      <c r="CI110" s="3">
        <f>BY110-BZ110</f>
        <v>0</v>
      </c>
      <c r="CJ110" s="3">
        <f>ROUND(SUMIF(AA69:AA108,"=31230744",GX69:GX108),2)</f>
        <v>0</v>
      </c>
      <c r="CK110" s="3">
        <f>ROUND(SUMIF(AA69:AA108,"=31230744",GY69:GY108),2)</f>
        <v>0</v>
      </c>
      <c r="CL110" s="3">
        <f>ROUND(SUMIF(AA69:AA108,"=31230744",GZ69:GZ108),2)</f>
        <v>0</v>
      </c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4">
        <f t="shared" ref="DG110:DL110" si="112">ROUND(DT110,2)</f>
        <v>58730.04</v>
      </c>
      <c r="DH110" s="4">
        <f t="shared" si="112"/>
        <v>52967.86</v>
      </c>
      <c r="DI110" s="4">
        <f t="shared" si="112"/>
        <v>2095.35</v>
      </c>
      <c r="DJ110" s="4">
        <f t="shared" si="112"/>
        <v>682</v>
      </c>
      <c r="DK110" s="4">
        <f t="shared" si="112"/>
        <v>3666.83</v>
      </c>
      <c r="DL110" s="4">
        <f t="shared" si="112"/>
        <v>0</v>
      </c>
      <c r="DM110" s="4">
        <f>DZ110</f>
        <v>17.143547199999997</v>
      </c>
      <c r="DN110" s="4">
        <f>EA110</f>
        <v>2.1498168</v>
      </c>
      <c r="DO110" s="4">
        <f>ROUND(EB110,2)</f>
        <v>521.24</v>
      </c>
      <c r="DP110" s="4">
        <f>ROUND(EC110,2)</f>
        <v>4758.88</v>
      </c>
      <c r="DQ110" s="4">
        <f>ROUND(ED110,2)</f>
        <v>2952.05</v>
      </c>
      <c r="DR110" s="4"/>
      <c r="DS110" s="4"/>
      <c r="DT110" s="4">
        <f>ROUND(SUMIF(AA69:AA108,"=31230745",O69:O108),2)</f>
        <v>58730.04</v>
      </c>
      <c r="DU110" s="4">
        <f>ROUND(SUMIF(AA69:AA108,"=31230745",P69:P108),2)</f>
        <v>52967.86</v>
      </c>
      <c r="DV110" s="4">
        <f>ROUND(SUMIF(AA69:AA108,"=31230745",Q69:Q108),2)</f>
        <v>2095.35</v>
      </c>
      <c r="DW110" s="4">
        <f>ROUND(SUMIF(AA69:AA108,"=31230745",R69:R108),2)</f>
        <v>682</v>
      </c>
      <c r="DX110" s="4">
        <f>ROUND(SUMIF(AA69:AA108,"=31230745",S69:S108),2)</f>
        <v>3666.83</v>
      </c>
      <c r="DY110" s="4">
        <f>ROUND(SUMIF(AA69:AA108,"=31230745",T69:T108),2)</f>
        <v>0</v>
      </c>
      <c r="DZ110" s="4">
        <f>SUMIF(AA69:AA108,"=31230745",U69:U108)</f>
        <v>17.143547199999997</v>
      </c>
      <c r="EA110" s="4">
        <f>SUMIF(AA69:AA108,"=31230745",V69:V108)</f>
        <v>2.1498168</v>
      </c>
      <c r="EB110" s="4">
        <f>ROUND(SUMIF(AA69:AA108,"=31230745",W69:W108),2)</f>
        <v>521.24</v>
      </c>
      <c r="EC110" s="4">
        <f>ROUND(SUMIF(AA69:AA108,"=31230745",X69:X108),2)</f>
        <v>4758.88</v>
      </c>
      <c r="ED110" s="4">
        <f>ROUND(SUMIF(AA69:AA108,"=31230745",Y69:Y108),2)</f>
        <v>2952.05</v>
      </c>
      <c r="EE110" s="4"/>
      <c r="EF110" s="4"/>
      <c r="EG110" s="4">
        <f t="shared" ref="EG110:EU110" si="113">ROUND(FP110,2)</f>
        <v>0</v>
      </c>
      <c r="EH110" s="4">
        <f t="shared" si="113"/>
        <v>0</v>
      </c>
      <c r="EI110" s="4">
        <f t="shared" si="113"/>
        <v>0</v>
      </c>
      <c r="EJ110" s="4">
        <f t="shared" si="113"/>
        <v>66440.97</v>
      </c>
      <c r="EK110" s="4">
        <f t="shared" si="113"/>
        <v>66440.97</v>
      </c>
      <c r="EL110" s="4">
        <f t="shared" si="113"/>
        <v>0</v>
      </c>
      <c r="EM110" s="4">
        <f t="shared" si="113"/>
        <v>0</v>
      </c>
      <c r="EN110" s="4">
        <f t="shared" si="113"/>
        <v>52967.86</v>
      </c>
      <c r="EO110" s="4">
        <f t="shared" si="113"/>
        <v>52967.86</v>
      </c>
      <c r="EP110" s="4">
        <f t="shared" si="113"/>
        <v>0</v>
      </c>
      <c r="EQ110" s="4">
        <f t="shared" si="113"/>
        <v>52967.86</v>
      </c>
      <c r="ER110" s="4">
        <f t="shared" si="113"/>
        <v>0</v>
      </c>
      <c r="ES110" s="4">
        <f t="shared" si="113"/>
        <v>0</v>
      </c>
      <c r="ET110" s="4">
        <f t="shared" si="113"/>
        <v>0</v>
      </c>
      <c r="EU110" s="4">
        <f t="shared" si="113"/>
        <v>0</v>
      </c>
      <c r="EV110" s="4"/>
      <c r="EW110" s="4"/>
      <c r="EX110" s="4"/>
      <c r="EY110" s="4"/>
      <c r="EZ110" s="4"/>
      <c r="FA110" s="4"/>
      <c r="FB110" s="4"/>
      <c r="FC110" s="4"/>
      <c r="FD110" s="4"/>
      <c r="FE110" s="4"/>
      <c r="FF110" s="4"/>
      <c r="FG110" s="4"/>
      <c r="FH110" s="4"/>
      <c r="FI110" s="4"/>
      <c r="FJ110" s="4"/>
      <c r="FK110" s="4"/>
      <c r="FL110" s="4"/>
      <c r="FM110" s="4"/>
      <c r="FN110" s="4"/>
      <c r="FO110" s="4"/>
      <c r="FP110" s="4">
        <f>ROUND(SUMIF(AA69:AA108,"=31230745",FQ69:FQ108),2)</f>
        <v>0</v>
      </c>
      <c r="FQ110" s="4">
        <f>ROUND(SUMIF(AA69:AA108,"=31230745",FR69:FR108),2)</f>
        <v>0</v>
      </c>
      <c r="FR110" s="4">
        <f>ROUND(SUMIF(AA69:AA108,"=31230745",GL69:GL108),2)</f>
        <v>0</v>
      </c>
      <c r="FS110" s="4">
        <f>ROUND(SUMIF(AA69:AA108,"=31230745",GM69:GM108),2)</f>
        <v>66440.97</v>
      </c>
      <c r="FT110" s="4">
        <f>ROUND(SUMIF(AA69:AA108,"=31230745",GN69:GN108),2)</f>
        <v>66440.97</v>
      </c>
      <c r="FU110" s="4">
        <f>ROUND(SUMIF(AA69:AA108,"=31230745",GO69:GO108),2)</f>
        <v>0</v>
      </c>
      <c r="FV110" s="4">
        <f>ROUND(SUMIF(AA69:AA108,"=31230745",GP69:GP108),2)</f>
        <v>0</v>
      </c>
      <c r="FW110" s="4">
        <f>DU110-FP110</f>
        <v>52967.86</v>
      </c>
      <c r="FX110" s="4">
        <f>DU110-FQ110</f>
        <v>52967.86</v>
      </c>
      <c r="FY110" s="4">
        <f>FP110-FR110</f>
        <v>0</v>
      </c>
      <c r="FZ110" s="4">
        <f>DU110-FP110-FQ110+FR110</f>
        <v>52967.86</v>
      </c>
      <c r="GA110" s="4">
        <f>FQ110-FR110</f>
        <v>0</v>
      </c>
      <c r="GB110" s="4">
        <f>ROUND(SUMIF(AA69:AA108,"=31230745",GX69:GX108),2)</f>
        <v>0</v>
      </c>
      <c r="GC110" s="4">
        <f>ROUND(SUMIF(AA69:AA108,"=31230745",GY69:GY108),2)</f>
        <v>0</v>
      </c>
      <c r="GD110" s="4">
        <f>ROUND(SUMIF(AA69:AA108,"=31230745",GZ69:GZ108),2)</f>
        <v>0</v>
      </c>
      <c r="GE110" s="4"/>
      <c r="GF110" s="4"/>
      <c r="GG110" s="4"/>
      <c r="GH110" s="4"/>
      <c r="GI110" s="4"/>
      <c r="GJ110" s="4"/>
      <c r="GK110" s="4"/>
      <c r="GL110" s="4"/>
      <c r="GM110" s="4"/>
      <c r="GN110" s="4"/>
      <c r="GO110" s="4"/>
      <c r="GP110" s="4"/>
      <c r="GQ110" s="4"/>
      <c r="GR110" s="4"/>
      <c r="GS110" s="4"/>
      <c r="GT110" s="4"/>
      <c r="GU110" s="4"/>
      <c r="GV110" s="4"/>
      <c r="GW110" s="4"/>
      <c r="GX110" s="4">
        <v>0</v>
      </c>
    </row>
    <row r="112" spans="1:255" x14ac:dyDescent="0.2">
      <c r="A112" s="5">
        <v>50</v>
      </c>
      <c r="B112" s="5">
        <v>0</v>
      </c>
      <c r="C112" s="5">
        <v>0</v>
      </c>
      <c r="D112" s="5">
        <v>1</v>
      </c>
      <c r="E112" s="5">
        <v>201</v>
      </c>
      <c r="F112" s="5">
        <f>ROUND(Source!O110,O112)</f>
        <v>4845.37</v>
      </c>
      <c r="G112" s="5" t="s">
        <v>213</v>
      </c>
      <c r="H112" s="5" t="s">
        <v>214</v>
      </c>
      <c r="I112" s="5"/>
      <c r="J112" s="5"/>
      <c r="K112" s="5">
        <v>201</v>
      </c>
      <c r="L112" s="5">
        <v>1</v>
      </c>
      <c r="M112" s="5">
        <v>3</v>
      </c>
      <c r="N112" s="5" t="s">
        <v>3</v>
      </c>
      <c r="O112" s="5">
        <v>2</v>
      </c>
      <c r="P112" s="5">
        <f>ROUND(Source!DG110,O112)</f>
        <v>58730.04</v>
      </c>
      <c r="Q112" s="5"/>
      <c r="R112" s="5"/>
      <c r="S112" s="5"/>
      <c r="T112" s="5"/>
      <c r="U112" s="5"/>
      <c r="V112" s="5"/>
      <c r="W112" s="5"/>
    </row>
    <row r="113" spans="1:23" x14ac:dyDescent="0.2">
      <c r="A113" s="5">
        <v>50</v>
      </c>
      <c r="B113" s="5">
        <v>0</v>
      </c>
      <c r="C113" s="5">
        <v>0</v>
      </c>
      <c r="D113" s="5">
        <v>1</v>
      </c>
      <c r="E113" s="5">
        <v>202</v>
      </c>
      <c r="F113" s="5">
        <f>ROUND(Source!P110,O113)</f>
        <v>4348.6899999999996</v>
      </c>
      <c r="G113" s="5" t="s">
        <v>215</v>
      </c>
      <c r="H113" s="5" t="s">
        <v>216</v>
      </c>
      <c r="I113" s="5"/>
      <c r="J113" s="5"/>
      <c r="K113" s="5">
        <v>202</v>
      </c>
      <c r="L113" s="5">
        <v>2</v>
      </c>
      <c r="M113" s="5">
        <v>3</v>
      </c>
      <c r="N113" s="5" t="s">
        <v>3</v>
      </c>
      <c r="O113" s="5">
        <v>2</v>
      </c>
      <c r="P113" s="5">
        <f>ROUND(Source!DH110,O113)</f>
        <v>52967.86</v>
      </c>
      <c r="Q113" s="5"/>
      <c r="R113" s="5"/>
      <c r="S113" s="5"/>
      <c r="T113" s="5"/>
      <c r="U113" s="5"/>
      <c r="V113" s="5"/>
      <c r="W113" s="5"/>
    </row>
    <row r="114" spans="1:23" x14ac:dyDescent="0.2">
      <c r="A114" s="5">
        <v>50</v>
      </c>
      <c r="B114" s="5">
        <v>0</v>
      </c>
      <c r="C114" s="5">
        <v>0</v>
      </c>
      <c r="D114" s="5">
        <v>1</v>
      </c>
      <c r="E114" s="5">
        <v>222</v>
      </c>
      <c r="F114" s="5">
        <f>ROUND(Source!AO110,O114)</f>
        <v>0</v>
      </c>
      <c r="G114" s="5" t="s">
        <v>217</v>
      </c>
      <c r="H114" s="5" t="s">
        <v>218</v>
      </c>
      <c r="I114" s="5"/>
      <c r="J114" s="5"/>
      <c r="K114" s="5">
        <v>222</v>
      </c>
      <c r="L114" s="5">
        <v>3</v>
      </c>
      <c r="M114" s="5">
        <v>3</v>
      </c>
      <c r="N114" s="5" t="s">
        <v>3</v>
      </c>
      <c r="O114" s="5">
        <v>2</v>
      </c>
      <c r="P114" s="5">
        <f>ROUND(Source!EG110,O114)</f>
        <v>0</v>
      </c>
      <c r="Q114" s="5"/>
      <c r="R114" s="5"/>
      <c r="S114" s="5"/>
      <c r="T114" s="5"/>
      <c r="U114" s="5"/>
      <c r="V114" s="5"/>
      <c r="W114" s="5"/>
    </row>
    <row r="115" spans="1:23" x14ac:dyDescent="0.2">
      <c r="A115" s="5">
        <v>50</v>
      </c>
      <c r="B115" s="5">
        <v>0</v>
      </c>
      <c r="C115" s="5">
        <v>0</v>
      </c>
      <c r="D115" s="5">
        <v>1</v>
      </c>
      <c r="E115" s="5">
        <v>225</v>
      </c>
      <c r="F115" s="5">
        <f>ROUND(Source!AV110,O115)</f>
        <v>4348.6899999999996</v>
      </c>
      <c r="G115" s="5" t="s">
        <v>219</v>
      </c>
      <c r="H115" s="5" t="s">
        <v>220</v>
      </c>
      <c r="I115" s="5"/>
      <c r="J115" s="5"/>
      <c r="K115" s="5">
        <v>225</v>
      </c>
      <c r="L115" s="5">
        <v>4</v>
      </c>
      <c r="M115" s="5">
        <v>3</v>
      </c>
      <c r="N115" s="5" t="s">
        <v>3</v>
      </c>
      <c r="O115" s="5">
        <v>2</v>
      </c>
      <c r="P115" s="5">
        <f>ROUND(Source!EN110,O115)</f>
        <v>52967.86</v>
      </c>
      <c r="Q115" s="5"/>
      <c r="R115" s="5"/>
      <c r="S115" s="5"/>
      <c r="T115" s="5"/>
      <c r="U115" s="5"/>
      <c r="V115" s="5"/>
      <c r="W115" s="5"/>
    </row>
    <row r="116" spans="1:23" x14ac:dyDescent="0.2">
      <c r="A116" s="5">
        <v>50</v>
      </c>
      <c r="B116" s="5">
        <v>0</v>
      </c>
      <c r="C116" s="5">
        <v>0</v>
      </c>
      <c r="D116" s="5">
        <v>1</v>
      </c>
      <c r="E116" s="5">
        <v>226</v>
      </c>
      <c r="F116" s="5">
        <f>ROUND(Source!AW110,O116)</f>
        <v>4348.6899999999996</v>
      </c>
      <c r="G116" s="5" t="s">
        <v>221</v>
      </c>
      <c r="H116" s="5" t="s">
        <v>222</v>
      </c>
      <c r="I116" s="5"/>
      <c r="J116" s="5"/>
      <c r="K116" s="5">
        <v>226</v>
      </c>
      <c r="L116" s="5">
        <v>5</v>
      </c>
      <c r="M116" s="5">
        <v>3</v>
      </c>
      <c r="N116" s="5" t="s">
        <v>3</v>
      </c>
      <c r="O116" s="5">
        <v>2</v>
      </c>
      <c r="P116" s="5">
        <f>ROUND(Source!EO110,O116)</f>
        <v>52967.86</v>
      </c>
      <c r="Q116" s="5"/>
      <c r="R116" s="5"/>
      <c r="S116" s="5"/>
      <c r="T116" s="5"/>
      <c r="U116" s="5"/>
      <c r="V116" s="5"/>
      <c r="W116" s="5"/>
    </row>
    <row r="117" spans="1:23" x14ac:dyDescent="0.2">
      <c r="A117" s="5">
        <v>50</v>
      </c>
      <c r="B117" s="5">
        <v>0</v>
      </c>
      <c r="C117" s="5">
        <v>0</v>
      </c>
      <c r="D117" s="5">
        <v>1</v>
      </c>
      <c r="E117" s="5">
        <v>227</v>
      </c>
      <c r="F117" s="5">
        <f>ROUND(Source!AX110,O117)</f>
        <v>0</v>
      </c>
      <c r="G117" s="5" t="s">
        <v>223</v>
      </c>
      <c r="H117" s="5" t="s">
        <v>224</v>
      </c>
      <c r="I117" s="5"/>
      <c r="J117" s="5"/>
      <c r="K117" s="5">
        <v>227</v>
      </c>
      <c r="L117" s="5">
        <v>6</v>
      </c>
      <c r="M117" s="5">
        <v>3</v>
      </c>
      <c r="N117" s="5" t="s">
        <v>3</v>
      </c>
      <c r="O117" s="5">
        <v>2</v>
      </c>
      <c r="P117" s="5">
        <f>ROUND(Source!EP110,O117)</f>
        <v>0</v>
      </c>
      <c r="Q117" s="5"/>
      <c r="R117" s="5"/>
      <c r="S117" s="5"/>
      <c r="T117" s="5"/>
      <c r="U117" s="5"/>
      <c r="V117" s="5"/>
      <c r="W117" s="5"/>
    </row>
    <row r="118" spans="1:23" x14ac:dyDescent="0.2">
      <c r="A118" s="5">
        <v>50</v>
      </c>
      <c r="B118" s="5">
        <v>0</v>
      </c>
      <c r="C118" s="5">
        <v>0</v>
      </c>
      <c r="D118" s="5">
        <v>1</v>
      </c>
      <c r="E118" s="5">
        <v>228</v>
      </c>
      <c r="F118" s="5">
        <f>ROUND(Source!AY110,O118)</f>
        <v>4348.6899999999996</v>
      </c>
      <c r="G118" s="5" t="s">
        <v>225</v>
      </c>
      <c r="H118" s="5" t="s">
        <v>226</v>
      </c>
      <c r="I118" s="5"/>
      <c r="J118" s="5"/>
      <c r="K118" s="5">
        <v>228</v>
      </c>
      <c r="L118" s="5">
        <v>7</v>
      </c>
      <c r="M118" s="5">
        <v>3</v>
      </c>
      <c r="N118" s="5" t="s">
        <v>3</v>
      </c>
      <c r="O118" s="5">
        <v>2</v>
      </c>
      <c r="P118" s="5">
        <f>ROUND(Source!EQ110,O118)</f>
        <v>52967.86</v>
      </c>
      <c r="Q118" s="5"/>
      <c r="R118" s="5"/>
      <c r="S118" s="5"/>
      <c r="T118" s="5"/>
      <c r="U118" s="5"/>
      <c r="V118" s="5"/>
      <c r="W118" s="5"/>
    </row>
    <row r="119" spans="1:23" x14ac:dyDescent="0.2">
      <c r="A119" s="5">
        <v>50</v>
      </c>
      <c r="B119" s="5">
        <v>0</v>
      </c>
      <c r="C119" s="5">
        <v>0</v>
      </c>
      <c r="D119" s="5">
        <v>1</v>
      </c>
      <c r="E119" s="5">
        <v>216</v>
      </c>
      <c r="F119" s="5">
        <f>ROUND(Source!AP110,O119)</f>
        <v>0</v>
      </c>
      <c r="G119" s="5" t="s">
        <v>227</v>
      </c>
      <c r="H119" s="5" t="s">
        <v>228</v>
      </c>
      <c r="I119" s="5"/>
      <c r="J119" s="5"/>
      <c r="K119" s="5">
        <v>216</v>
      </c>
      <c r="L119" s="5">
        <v>8</v>
      </c>
      <c r="M119" s="5">
        <v>3</v>
      </c>
      <c r="N119" s="5" t="s">
        <v>3</v>
      </c>
      <c r="O119" s="5">
        <v>2</v>
      </c>
      <c r="P119" s="5">
        <f>ROUND(Source!EH110,O119)</f>
        <v>0</v>
      </c>
      <c r="Q119" s="5"/>
      <c r="R119" s="5"/>
      <c r="S119" s="5"/>
      <c r="T119" s="5"/>
      <c r="U119" s="5"/>
      <c r="V119" s="5"/>
      <c r="W119" s="5"/>
    </row>
    <row r="120" spans="1:23" x14ac:dyDescent="0.2">
      <c r="A120" s="5">
        <v>50</v>
      </c>
      <c r="B120" s="5">
        <v>0</v>
      </c>
      <c r="C120" s="5">
        <v>0</v>
      </c>
      <c r="D120" s="5">
        <v>1</v>
      </c>
      <c r="E120" s="5">
        <v>223</v>
      </c>
      <c r="F120" s="5">
        <f>ROUND(Source!AQ110,O120)</f>
        <v>0</v>
      </c>
      <c r="G120" s="5" t="s">
        <v>229</v>
      </c>
      <c r="H120" s="5" t="s">
        <v>230</v>
      </c>
      <c r="I120" s="5"/>
      <c r="J120" s="5"/>
      <c r="K120" s="5">
        <v>223</v>
      </c>
      <c r="L120" s="5">
        <v>9</v>
      </c>
      <c r="M120" s="5">
        <v>3</v>
      </c>
      <c r="N120" s="5" t="s">
        <v>3</v>
      </c>
      <c r="O120" s="5">
        <v>2</v>
      </c>
      <c r="P120" s="5">
        <f>ROUND(Source!EI110,O120)</f>
        <v>0</v>
      </c>
      <c r="Q120" s="5"/>
      <c r="R120" s="5"/>
      <c r="S120" s="5"/>
      <c r="T120" s="5"/>
      <c r="U120" s="5"/>
      <c r="V120" s="5"/>
      <c r="W120" s="5"/>
    </row>
    <row r="121" spans="1:23" x14ac:dyDescent="0.2">
      <c r="A121" s="5">
        <v>50</v>
      </c>
      <c r="B121" s="5">
        <v>0</v>
      </c>
      <c r="C121" s="5">
        <v>0</v>
      </c>
      <c r="D121" s="5">
        <v>1</v>
      </c>
      <c r="E121" s="5">
        <v>229</v>
      </c>
      <c r="F121" s="5">
        <f>ROUND(Source!AZ110,O121)</f>
        <v>0</v>
      </c>
      <c r="G121" s="5" t="s">
        <v>231</v>
      </c>
      <c r="H121" s="5" t="s">
        <v>232</v>
      </c>
      <c r="I121" s="5"/>
      <c r="J121" s="5"/>
      <c r="K121" s="5">
        <v>229</v>
      </c>
      <c r="L121" s="5">
        <v>10</v>
      </c>
      <c r="M121" s="5">
        <v>3</v>
      </c>
      <c r="N121" s="5" t="s">
        <v>3</v>
      </c>
      <c r="O121" s="5">
        <v>2</v>
      </c>
      <c r="P121" s="5">
        <f>ROUND(Source!ER110,O121)</f>
        <v>0</v>
      </c>
      <c r="Q121" s="5"/>
      <c r="R121" s="5"/>
      <c r="S121" s="5"/>
      <c r="T121" s="5"/>
      <c r="U121" s="5"/>
      <c r="V121" s="5"/>
      <c r="W121" s="5"/>
    </row>
    <row r="122" spans="1:23" x14ac:dyDescent="0.2">
      <c r="A122" s="5">
        <v>50</v>
      </c>
      <c r="B122" s="5">
        <v>0</v>
      </c>
      <c r="C122" s="5">
        <v>0</v>
      </c>
      <c r="D122" s="5">
        <v>1</v>
      </c>
      <c r="E122" s="5">
        <v>203</v>
      </c>
      <c r="F122" s="5">
        <f>ROUND(Source!Q110,O122)</f>
        <v>348.34</v>
      </c>
      <c r="G122" s="5" t="s">
        <v>233</v>
      </c>
      <c r="H122" s="5" t="s">
        <v>234</v>
      </c>
      <c r="I122" s="5"/>
      <c r="J122" s="5"/>
      <c r="K122" s="5">
        <v>203</v>
      </c>
      <c r="L122" s="5">
        <v>11</v>
      </c>
      <c r="M122" s="5">
        <v>3</v>
      </c>
      <c r="N122" s="5" t="s">
        <v>3</v>
      </c>
      <c r="O122" s="5">
        <v>2</v>
      </c>
      <c r="P122" s="5">
        <f>ROUND(Source!DI110,O122)</f>
        <v>2095.35</v>
      </c>
      <c r="Q122" s="5"/>
      <c r="R122" s="5"/>
      <c r="S122" s="5"/>
      <c r="T122" s="5"/>
      <c r="U122" s="5"/>
      <c r="V122" s="5"/>
      <c r="W122" s="5"/>
    </row>
    <row r="123" spans="1:23" x14ac:dyDescent="0.2">
      <c r="A123" s="5">
        <v>50</v>
      </c>
      <c r="B123" s="5">
        <v>0</v>
      </c>
      <c r="C123" s="5">
        <v>0</v>
      </c>
      <c r="D123" s="5">
        <v>1</v>
      </c>
      <c r="E123" s="5">
        <v>231</v>
      </c>
      <c r="F123" s="5">
        <f>ROUND(Source!BB110,O123)</f>
        <v>0</v>
      </c>
      <c r="G123" s="5" t="s">
        <v>235</v>
      </c>
      <c r="H123" s="5" t="s">
        <v>236</v>
      </c>
      <c r="I123" s="5"/>
      <c r="J123" s="5"/>
      <c r="K123" s="5">
        <v>231</v>
      </c>
      <c r="L123" s="5">
        <v>12</v>
      </c>
      <c r="M123" s="5">
        <v>3</v>
      </c>
      <c r="N123" s="5" t="s">
        <v>3</v>
      </c>
      <c r="O123" s="5">
        <v>2</v>
      </c>
      <c r="P123" s="5">
        <f>ROUND(Source!ET110,O123)</f>
        <v>0</v>
      </c>
      <c r="Q123" s="5"/>
      <c r="R123" s="5"/>
      <c r="S123" s="5"/>
      <c r="T123" s="5"/>
      <c r="U123" s="5"/>
      <c r="V123" s="5"/>
      <c r="W123" s="5"/>
    </row>
    <row r="124" spans="1:23" x14ac:dyDescent="0.2">
      <c r="A124" s="5">
        <v>50</v>
      </c>
      <c r="B124" s="5">
        <v>0</v>
      </c>
      <c r="C124" s="5">
        <v>0</v>
      </c>
      <c r="D124" s="5">
        <v>1</v>
      </c>
      <c r="E124" s="5">
        <v>204</v>
      </c>
      <c r="F124" s="5">
        <f>ROUND(Source!R110,O124)</f>
        <v>27.59</v>
      </c>
      <c r="G124" s="5" t="s">
        <v>237</v>
      </c>
      <c r="H124" s="5" t="s">
        <v>238</v>
      </c>
      <c r="I124" s="5"/>
      <c r="J124" s="5"/>
      <c r="K124" s="5">
        <v>204</v>
      </c>
      <c r="L124" s="5">
        <v>13</v>
      </c>
      <c r="M124" s="5">
        <v>3</v>
      </c>
      <c r="N124" s="5" t="s">
        <v>3</v>
      </c>
      <c r="O124" s="5">
        <v>2</v>
      </c>
      <c r="P124" s="5">
        <f>ROUND(Source!DJ110,O124)</f>
        <v>682</v>
      </c>
      <c r="Q124" s="5"/>
      <c r="R124" s="5"/>
      <c r="S124" s="5"/>
      <c r="T124" s="5"/>
      <c r="U124" s="5"/>
      <c r="V124" s="5"/>
      <c r="W124" s="5"/>
    </row>
    <row r="125" spans="1:23" x14ac:dyDescent="0.2">
      <c r="A125" s="5">
        <v>50</v>
      </c>
      <c r="B125" s="5">
        <v>0</v>
      </c>
      <c r="C125" s="5">
        <v>0</v>
      </c>
      <c r="D125" s="5">
        <v>1</v>
      </c>
      <c r="E125" s="5">
        <v>205</v>
      </c>
      <c r="F125" s="5">
        <f>ROUND(Source!S110,O125)</f>
        <v>148.34</v>
      </c>
      <c r="G125" s="5" t="s">
        <v>239</v>
      </c>
      <c r="H125" s="5" t="s">
        <v>240</v>
      </c>
      <c r="I125" s="5"/>
      <c r="J125" s="5"/>
      <c r="K125" s="5">
        <v>205</v>
      </c>
      <c r="L125" s="5">
        <v>14</v>
      </c>
      <c r="M125" s="5">
        <v>3</v>
      </c>
      <c r="N125" s="5" t="s">
        <v>3</v>
      </c>
      <c r="O125" s="5">
        <v>2</v>
      </c>
      <c r="P125" s="5">
        <f>ROUND(Source!DK110,O125)</f>
        <v>3666.83</v>
      </c>
      <c r="Q125" s="5"/>
      <c r="R125" s="5"/>
      <c r="S125" s="5"/>
      <c r="T125" s="5"/>
      <c r="U125" s="5"/>
      <c r="V125" s="5"/>
      <c r="W125" s="5"/>
    </row>
    <row r="126" spans="1:23" x14ac:dyDescent="0.2">
      <c r="A126" s="5">
        <v>50</v>
      </c>
      <c r="B126" s="5">
        <v>0</v>
      </c>
      <c r="C126" s="5">
        <v>0</v>
      </c>
      <c r="D126" s="5">
        <v>1</v>
      </c>
      <c r="E126" s="5">
        <v>232</v>
      </c>
      <c r="F126" s="5">
        <f>ROUND(Source!BC110,O126)</f>
        <v>0</v>
      </c>
      <c r="G126" s="5" t="s">
        <v>241</v>
      </c>
      <c r="H126" s="5" t="s">
        <v>242</v>
      </c>
      <c r="I126" s="5"/>
      <c r="J126" s="5"/>
      <c r="K126" s="5">
        <v>232</v>
      </c>
      <c r="L126" s="5">
        <v>15</v>
      </c>
      <c r="M126" s="5">
        <v>3</v>
      </c>
      <c r="N126" s="5" t="s">
        <v>3</v>
      </c>
      <c r="O126" s="5">
        <v>2</v>
      </c>
      <c r="P126" s="5">
        <f>ROUND(Source!EU110,O126)</f>
        <v>0</v>
      </c>
      <c r="Q126" s="5"/>
      <c r="R126" s="5"/>
      <c r="S126" s="5"/>
      <c r="T126" s="5"/>
      <c r="U126" s="5"/>
      <c r="V126" s="5"/>
      <c r="W126" s="5"/>
    </row>
    <row r="127" spans="1:23" x14ac:dyDescent="0.2">
      <c r="A127" s="5">
        <v>50</v>
      </c>
      <c r="B127" s="5">
        <v>0</v>
      </c>
      <c r="C127" s="5">
        <v>0</v>
      </c>
      <c r="D127" s="5">
        <v>1</v>
      </c>
      <c r="E127" s="5">
        <v>214</v>
      </c>
      <c r="F127" s="5">
        <f>ROUND(Source!AS110,O127)</f>
        <v>5220.99</v>
      </c>
      <c r="G127" s="5" t="s">
        <v>243</v>
      </c>
      <c r="H127" s="5" t="s">
        <v>244</v>
      </c>
      <c r="I127" s="5"/>
      <c r="J127" s="5"/>
      <c r="K127" s="5">
        <v>214</v>
      </c>
      <c r="L127" s="5">
        <v>16</v>
      </c>
      <c r="M127" s="5">
        <v>3</v>
      </c>
      <c r="N127" s="5" t="s">
        <v>3</v>
      </c>
      <c r="O127" s="5">
        <v>2</v>
      </c>
      <c r="P127" s="5">
        <f>ROUND(Source!EK110,O127)</f>
        <v>66440.97</v>
      </c>
      <c r="Q127" s="5"/>
      <c r="R127" s="5"/>
      <c r="S127" s="5"/>
      <c r="T127" s="5"/>
      <c r="U127" s="5"/>
      <c r="V127" s="5"/>
      <c r="W127" s="5"/>
    </row>
    <row r="128" spans="1:23" x14ac:dyDescent="0.2">
      <c r="A128" s="5">
        <v>50</v>
      </c>
      <c r="B128" s="5">
        <v>0</v>
      </c>
      <c r="C128" s="5">
        <v>0</v>
      </c>
      <c r="D128" s="5">
        <v>1</v>
      </c>
      <c r="E128" s="5">
        <v>215</v>
      </c>
      <c r="F128" s="5">
        <f>ROUND(Source!AT110,O128)</f>
        <v>0</v>
      </c>
      <c r="G128" s="5" t="s">
        <v>245</v>
      </c>
      <c r="H128" s="5" t="s">
        <v>246</v>
      </c>
      <c r="I128" s="5"/>
      <c r="J128" s="5"/>
      <c r="K128" s="5">
        <v>215</v>
      </c>
      <c r="L128" s="5">
        <v>17</v>
      </c>
      <c r="M128" s="5">
        <v>3</v>
      </c>
      <c r="N128" s="5" t="s">
        <v>3</v>
      </c>
      <c r="O128" s="5">
        <v>2</v>
      </c>
      <c r="P128" s="5">
        <f>ROUND(Source!EL110,O128)</f>
        <v>0</v>
      </c>
      <c r="Q128" s="5"/>
      <c r="R128" s="5"/>
      <c r="S128" s="5"/>
      <c r="T128" s="5"/>
      <c r="U128" s="5"/>
      <c r="V128" s="5"/>
      <c r="W128" s="5"/>
    </row>
    <row r="129" spans="1:206" x14ac:dyDescent="0.2">
      <c r="A129" s="5">
        <v>50</v>
      </c>
      <c r="B129" s="5">
        <v>0</v>
      </c>
      <c r="C129" s="5">
        <v>0</v>
      </c>
      <c r="D129" s="5">
        <v>1</v>
      </c>
      <c r="E129" s="5">
        <v>217</v>
      </c>
      <c r="F129" s="5">
        <f>ROUND(Source!AU110,O129)</f>
        <v>0</v>
      </c>
      <c r="G129" s="5" t="s">
        <v>247</v>
      </c>
      <c r="H129" s="5" t="s">
        <v>248</v>
      </c>
      <c r="I129" s="5"/>
      <c r="J129" s="5"/>
      <c r="K129" s="5">
        <v>217</v>
      </c>
      <c r="L129" s="5">
        <v>18</v>
      </c>
      <c r="M129" s="5">
        <v>3</v>
      </c>
      <c r="N129" s="5" t="s">
        <v>3</v>
      </c>
      <c r="O129" s="5">
        <v>2</v>
      </c>
      <c r="P129" s="5">
        <f>ROUND(Source!EM110,O129)</f>
        <v>0</v>
      </c>
      <c r="Q129" s="5"/>
      <c r="R129" s="5"/>
      <c r="S129" s="5"/>
      <c r="T129" s="5"/>
      <c r="U129" s="5"/>
      <c r="V129" s="5"/>
      <c r="W129" s="5"/>
    </row>
    <row r="130" spans="1:206" x14ac:dyDescent="0.2">
      <c r="A130" s="5">
        <v>50</v>
      </c>
      <c r="B130" s="5">
        <v>0</v>
      </c>
      <c r="C130" s="5">
        <v>0</v>
      </c>
      <c r="D130" s="5">
        <v>1</v>
      </c>
      <c r="E130" s="5">
        <v>230</v>
      </c>
      <c r="F130" s="5">
        <f>ROUND(Source!BA110,O130)</f>
        <v>0</v>
      </c>
      <c r="G130" s="5" t="s">
        <v>249</v>
      </c>
      <c r="H130" s="5" t="s">
        <v>250</v>
      </c>
      <c r="I130" s="5"/>
      <c r="J130" s="5"/>
      <c r="K130" s="5">
        <v>230</v>
      </c>
      <c r="L130" s="5">
        <v>19</v>
      </c>
      <c r="M130" s="5">
        <v>3</v>
      </c>
      <c r="N130" s="5" t="s">
        <v>3</v>
      </c>
      <c r="O130" s="5">
        <v>2</v>
      </c>
      <c r="P130" s="5">
        <f>ROUND(Source!ES110,O130)</f>
        <v>0</v>
      </c>
      <c r="Q130" s="5"/>
      <c r="R130" s="5"/>
      <c r="S130" s="5"/>
      <c r="T130" s="5"/>
      <c r="U130" s="5"/>
      <c r="V130" s="5"/>
      <c r="W130" s="5"/>
    </row>
    <row r="131" spans="1:206" x14ac:dyDescent="0.2">
      <c r="A131" s="5">
        <v>50</v>
      </c>
      <c r="B131" s="5">
        <v>0</v>
      </c>
      <c r="C131" s="5">
        <v>0</v>
      </c>
      <c r="D131" s="5">
        <v>1</v>
      </c>
      <c r="E131" s="5">
        <v>206</v>
      </c>
      <c r="F131" s="5">
        <f>ROUND(Source!T110,O131)</f>
        <v>0</v>
      </c>
      <c r="G131" s="5" t="s">
        <v>251</v>
      </c>
      <c r="H131" s="5" t="s">
        <v>252</v>
      </c>
      <c r="I131" s="5"/>
      <c r="J131" s="5"/>
      <c r="K131" s="5">
        <v>206</v>
      </c>
      <c r="L131" s="5">
        <v>20</v>
      </c>
      <c r="M131" s="5">
        <v>3</v>
      </c>
      <c r="N131" s="5" t="s">
        <v>3</v>
      </c>
      <c r="O131" s="5">
        <v>2</v>
      </c>
      <c r="P131" s="5">
        <f>ROUND(Source!DL110,O131)</f>
        <v>0</v>
      </c>
      <c r="Q131" s="5"/>
      <c r="R131" s="5"/>
      <c r="S131" s="5"/>
      <c r="T131" s="5"/>
      <c r="U131" s="5"/>
      <c r="V131" s="5"/>
      <c r="W131" s="5"/>
    </row>
    <row r="132" spans="1:206" x14ac:dyDescent="0.2">
      <c r="A132" s="5">
        <v>50</v>
      </c>
      <c r="B132" s="5">
        <v>0</v>
      </c>
      <c r="C132" s="5">
        <v>0</v>
      </c>
      <c r="D132" s="5">
        <v>1</v>
      </c>
      <c r="E132" s="5">
        <v>207</v>
      </c>
      <c r="F132" s="5">
        <f>Source!U110</f>
        <v>17.143547199999997</v>
      </c>
      <c r="G132" s="5" t="s">
        <v>253</v>
      </c>
      <c r="H132" s="5" t="s">
        <v>254</v>
      </c>
      <c r="I132" s="5"/>
      <c r="J132" s="5"/>
      <c r="K132" s="5">
        <v>207</v>
      </c>
      <c r="L132" s="5">
        <v>21</v>
      </c>
      <c r="M132" s="5">
        <v>3</v>
      </c>
      <c r="N132" s="5" t="s">
        <v>3</v>
      </c>
      <c r="O132" s="5">
        <v>-1</v>
      </c>
      <c r="P132" s="5">
        <f>Source!DM110</f>
        <v>17.143547199999997</v>
      </c>
      <c r="Q132" s="5"/>
      <c r="R132" s="5"/>
      <c r="S132" s="5"/>
      <c r="T132" s="5"/>
      <c r="U132" s="5"/>
      <c r="V132" s="5"/>
      <c r="W132" s="5"/>
    </row>
    <row r="133" spans="1:206" x14ac:dyDescent="0.2">
      <c r="A133" s="5">
        <v>50</v>
      </c>
      <c r="B133" s="5">
        <v>0</v>
      </c>
      <c r="C133" s="5">
        <v>0</v>
      </c>
      <c r="D133" s="5">
        <v>1</v>
      </c>
      <c r="E133" s="5">
        <v>208</v>
      </c>
      <c r="F133" s="5">
        <f>Source!V110</f>
        <v>2.1498168</v>
      </c>
      <c r="G133" s="5" t="s">
        <v>255</v>
      </c>
      <c r="H133" s="5" t="s">
        <v>256</v>
      </c>
      <c r="I133" s="5"/>
      <c r="J133" s="5"/>
      <c r="K133" s="5">
        <v>208</v>
      </c>
      <c r="L133" s="5">
        <v>22</v>
      </c>
      <c r="M133" s="5">
        <v>3</v>
      </c>
      <c r="N133" s="5" t="s">
        <v>3</v>
      </c>
      <c r="O133" s="5">
        <v>-1</v>
      </c>
      <c r="P133" s="5">
        <f>Source!DN110</f>
        <v>2.1498168</v>
      </c>
      <c r="Q133" s="5"/>
      <c r="R133" s="5"/>
      <c r="S133" s="5"/>
      <c r="T133" s="5"/>
      <c r="U133" s="5"/>
      <c r="V133" s="5"/>
      <c r="W133" s="5"/>
    </row>
    <row r="134" spans="1:206" x14ac:dyDescent="0.2">
      <c r="A134" s="5">
        <v>50</v>
      </c>
      <c r="B134" s="5">
        <v>0</v>
      </c>
      <c r="C134" s="5">
        <v>0</v>
      </c>
      <c r="D134" s="5">
        <v>1</v>
      </c>
      <c r="E134" s="5">
        <v>209</v>
      </c>
      <c r="F134" s="5">
        <f>ROUND(Source!W110,O134)</f>
        <v>521.24</v>
      </c>
      <c r="G134" s="5" t="s">
        <v>257</v>
      </c>
      <c r="H134" s="5" t="s">
        <v>258</v>
      </c>
      <c r="I134" s="5"/>
      <c r="J134" s="5"/>
      <c r="K134" s="5">
        <v>209</v>
      </c>
      <c r="L134" s="5">
        <v>23</v>
      </c>
      <c r="M134" s="5">
        <v>3</v>
      </c>
      <c r="N134" s="5" t="s">
        <v>3</v>
      </c>
      <c r="O134" s="5">
        <v>2</v>
      </c>
      <c r="P134" s="5">
        <f>ROUND(Source!DO110,O134)</f>
        <v>521.24</v>
      </c>
      <c r="Q134" s="5"/>
      <c r="R134" s="5"/>
      <c r="S134" s="5"/>
      <c r="T134" s="5"/>
      <c r="U134" s="5"/>
      <c r="V134" s="5"/>
      <c r="W134" s="5"/>
    </row>
    <row r="135" spans="1:206" x14ac:dyDescent="0.2">
      <c r="A135" s="5">
        <v>50</v>
      </c>
      <c r="B135" s="5">
        <v>0</v>
      </c>
      <c r="C135" s="5">
        <v>0</v>
      </c>
      <c r="D135" s="5">
        <v>1</v>
      </c>
      <c r="E135" s="5">
        <v>210</v>
      </c>
      <c r="F135" s="5">
        <f>ROUND(Source!X110,O135)</f>
        <v>226.34</v>
      </c>
      <c r="G135" s="5" t="s">
        <v>259</v>
      </c>
      <c r="H135" s="5" t="s">
        <v>260</v>
      </c>
      <c r="I135" s="5"/>
      <c r="J135" s="5"/>
      <c r="K135" s="5">
        <v>210</v>
      </c>
      <c r="L135" s="5">
        <v>24</v>
      </c>
      <c r="M135" s="5">
        <v>3</v>
      </c>
      <c r="N135" s="5" t="s">
        <v>3</v>
      </c>
      <c r="O135" s="5">
        <v>2</v>
      </c>
      <c r="P135" s="5">
        <f>ROUND(Source!DP110,O135)</f>
        <v>4758.88</v>
      </c>
      <c r="Q135" s="5"/>
      <c r="R135" s="5"/>
      <c r="S135" s="5"/>
      <c r="T135" s="5"/>
      <c r="U135" s="5"/>
      <c r="V135" s="5"/>
      <c r="W135" s="5"/>
    </row>
    <row r="136" spans="1:206" x14ac:dyDescent="0.2">
      <c r="A136" s="5">
        <v>50</v>
      </c>
      <c r="B136" s="5">
        <v>0</v>
      </c>
      <c r="C136" s="5">
        <v>0</v>
      </c>
      <c r="D136" s="5">
        <v>1</v>
      </c>
      <c r="E136" s="5">
        <v>211</v>
      </c>
      <c r="F136" s="5">
        <f>ROUND(Source!Y110,O136)</f>
        <v>149.28</v>
      </c>
      <c r="G136" s="5" t="s">
        <v>261</v>
      </c>
      <c r="H136" s="5" t="s">
        <v>262</v>
      </c>
      <c r="I136" s="5"/>
      <c r="J136" s="5"/>
      <c r="K136" s="5">
        <v>211</v>
      </c>
      <c r="L136" s="5">
        <v>25</v>
      </c>
      <c r="M136" s="5">
        <v>3</v>
      </c>
      <c r="N136" s="5" t="s">
        <v>3</v>
      </c>
      <c r="O136" s="5">
        <v>2</v>
      </c>
      <c r="P136" s="5">
        <f>ROUND(Source!DQ110,O136)</f>
        <v>2952.05</v>
      </c>
      <c r="Q136" s="5"/>
      <c r="R136" s="5"/>
      <c r="S136" s="5"/>
      <c r="T136" s="5"/>
      <c r="U136" s="5"/>
      <c r="V136" s="5"/>
      <c r="W136" s="5"/>
    </row>
    <row r="137" spans="1:206" x14ac:dyDescent="0.2">
      <c r="A137" s="5">
        <v>50</v>
      </c>
      <c r="B137" s="5">
        <v>0</v>
      </c>
      <c r="C137" s="5">
        <v>0</v>
      </c>
      <c r="D137" s="5">
        <v>1</v>
      </c>
      <c r="E137" s="5">
        <v>224</v>
      </c>
      <c r="F137" s="5">
        <f>ROUND(Source!AR110,O137)</f>
        <v>5220.99</v>
      </c>
      <c r="G137" s="5" t="s">
        <v>263</v>
      </c>
      <c r="H137" s="5" t="s">
        <v>264</v>
      </c>
      <c r="I137" s="5"/>
      <c r="J137" s="5"/>
      <c r="K137" s="5">
        <v>224</v>
      </c>
      <c r="L137" s="5">
        <v>26</v>
      </c>
      <c r="M137" s="5">
        <v>3</v>
      </c>
      <c r="N137" s="5" t="s">
        <v>3</v>
      </c>
      <c r="O137" s="5">
        <v>2</v>
      </c>
      <c r="P137" s="5">
        <f>ROUND(Source!EJ110,O137)</f>
        <v>66440.97</v>
      </c>
      <c r="Q137" s="5"/>
      <c r="R137" s="5"/>
      <c r="S137" s="5"/>
      <c r="T137" s="5"/>
      <c r="U137" s="5"/>
      <c r="V137" s="5"/>
      <c r="W137" s="5"/>
    </row>
    <row r="139" spans="1:206" x14ac:dyDescent="0.2">
      <c r="A139" s="3">
        <v>51</v>
      </c>
      <c r="B139" s="3">
        <f>B20</f>
        <v>1</v>
      </c>
      <c r="C139" s="3">
        <f>A20</f>
        <v>3</v>
      </c>
      <c r="D139" s="3">
        <f>ROW(A20)</f>
        <v>20</v>
      </c>
      <c r="E139" s="3"/>
      <c r="F139" s="3" t="str">
        <f>IF(F20&lt;&gt;"",F20,"")</f>
        <v>1</v>
      </c>
      <c r="G139" s="3" t="str">
        <f>IF(G20&lt;&gt;"",G20,"")</f>
        <v>Благоустройство примыканий к Бульвару перспективных съездов</v>
      </c>
      <c r="H139" s="3">
        <v>0</v>
      </c>
      <c r="I139" s="3"/>
      <c r="J139" s="3"/>
      <c r="K139" s="3"/>
      <c r="L139" s="3"/>
      <c r="M139" s="3"/>
      <c r="N139" s="3"/>
      <c r="O139" s="3">
        <f t="shared" ref="O139:T139" si="114">ROUND(O110+AB139,2)</f>
        <v>576117.03</v>
      </c>
      <c r="P139" s="3">
        <f t="shared" si="114"/>
        <v>476478.1</v>
      </c>
      <c r="Q139" s="3">
        <f t="shared" si="114"/>
        <v>64864.83</v>
      </c>
      <c r="R139" s="3">
        <f t="shared" si="114"/>
        <v>2749.46</v>
      </c>
      <c r="S139" s="3">
        <f t="shared" si="114"/>
        <v>34774.1</v>
      </c>
      <c r="T139" s="3">
        <f t="shared" si="114"/>
        <v>0</v>
      </c>
      <c r="U139" s="3">
        <f>U110+AH139</f>
        <v>4232.2314632000007</v>
      </c>
      <c r="V139" s="3">
        <f>V110+AI139</f>
        <v>217.54818110000002</v>
      </c>
      <c r="W139" s="3">
        <f>ROUND(W110+AJ139,2)</f>
        <v>23670.07</v>
      </c>
      <c r="X139" s="3">
        <f>ROUND(X110+AK139,2)</f>
        <v>49429.72</v>
      </c>
      <c r="Y139" s="3">
        <f>ROUND(Y110+AL139,2)</f>
        <v>34521.589999999997</v>
      </c>
      <c r="Z139" s="3"/>
      <c r="AA139" s="3"/>
      <c r="AB139" s="3">
        <f>ROUND(SUMIF(AA24:AA63,"=31230744",O24:O63),2)</f>
        <v>571271.66</v>
      </c>
      <c r="AC139" s="3">
        <f>ROUND(SUMIF(AA24:AA63,"=31230744",P24:P63),2)</f>
        <v>472129.41</v>
      </c>
      <c r="AD139" s="3">
        <f>ROUND(SUMIF(AA24:AA63,"=31230744",Q24:Q63),2)</f>
        <v>64516.49</v>
      </c>
      <c r="AE139" s="3">
        <f>ROUND(SUMIF(AA24:AA63,"=31230744",R24:R63),2)</f>
        <v>2721.87</v>
      </c>
      <c r="AF139" s="3">
        <f>ROUND(SUMIF(AA24:AA63,"=31230744",S24:S63),2)</f>
        <v>34625.760000000002</v>
      </c>
      <c r="AG139" s="3">
        <f>ROUND(SUMIF(AA24:AA63,"=31230744",T24:T63),2)</f>
        <v>0</v>
      </c>
      <c r="AH139" s="3">
        <f>SUMIF(AA24:AA63,"=31230744",U24:U63)</f>
        <v>4215.0879160000004</v>
      </c>
      <c r="AI139" s="3">
        <f>SUMIF(AA24:AA63,"=31230744",V24:V63)</f>
        <v>215.39836430000003</v>
      </c>
      <c r="AJ139" s="3">
        <f>ROUND(SUMIF(AA24:AA63,"=31230744",W24:W63),2)</f>
        <v>23148.83</v>
      </c>
      <c r="AK139" s="3">
        <f>ROUND(SUMIF(AA24:AA63,"=31230744",X24:X63),2)</f>
        <v>49203.38</v>
      </c>
      <c r="AL139" s="3">
        <f>ROUND(SUMIF(AA24:AA63,"=31230744",Y24:Y63),2)</f>
        <v>34372.31</v>
      </c>
      <c r="AM139" s="3"/>
      <c r="AN139" s="3"/>
      <c r="AO139" s="3">
        <f t="shared" ref="AO139:BC139" si="115">ROUND(AO110+BX139,2)</f>
        <v>0</v>
      </c>
      <c r="AP139" s="3">
        <f t="shared" si="115"/>
        <v>0</v>
      </c>
      <c r="AQ139" s="3">
        <f t="shared" si="115"/>
        <v>0</v>
      </c>
      <c r="AR139" s="3">
        <f t="shared" si="115"/>
        <v>660068.34</v>
      </c>
      <c r="AS139" s="3">
        <f t="shared" si="115"/>
        <v>561565.47</v>
      </c>
      <c r="AT139" s="3">
        <f t="shared" si="115"/>
        <v>0</v>
      </c>
      <c r="AU139" s="3">
        <f t="shared" si="115"/>
        <v>98502.87</v>
      </c>
      <c r="AV139" s="3">
        <f t="shared" si="115"/>
        <v>476478.1</v>
      </c>
      <c r="AW139" s="3">
        <f t="shared" si="115"/>
        <v>476478.1</v>
      </c>
      <c r="AX139" s="3">
        <f t="shared" si="115"/>
        <v>0</v>
      </c>
      <c r="AY139" s="3">
        <f t="shared" si="115"/>
        <v>476478.1</v>
      </c>
      <c r="AZ139" s="3">
        <f t="shared" si="115"/>
        <v>0</v>
      </c>
      <c r="BA139" s="3">
        <f t="shared" si="115"/>
        <v>0</v>
      </c>
      <c r="BB139" s="3">
        <f t="shared" si="115"/>
        <v>0</v>
      </c>
      <c r="BC139" s="3">
        <f t="shared" si="115"/>
        <v>0</v>
      </c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>
        <f>ROUND(SUMIF(AA24:AA63,"=31230744",FQ24:FQ63),2)</f>
        <v>0</v>
      </c>
      <c r="BY139" s="3">
        <f>ROUND(SUMIF(AA24:AA63,"=31230744",FR24:FR63),2)</f>
        <v>0</v>
      </c>
      <c r="BZ139" s="3">
        <f>ROUND(SUMIF(AA24:AA63,"=31230744",GL24:GL63),2)</f>
        <v>0</v>
      </c>
      <c r="CA139" s="3">
        <f>ROUND(SUMIF(AA24:AA63,"=31230744",GM24:GM63),2)</f>
        <v>654847.35</v>
      </c>
      <c r="CB139" s="3">
        <f>ROUND(SUMIF(AA24:AA63,"=31230744",GN24:GN63),2)</f>
        <v>556344.48</v>
      </c>
      <c r="CC139" s="3">
        <f>ROUND(SUMIF(AA24:AA63,"=31230744",GO24:GO63),2)</f>
        <v>0</v>
      </c>
      <c r="CD139" s="3">
        <f>ROUND(SUMIF(AA24:AA63,"=31230744",GP24:GP63),2)</f>
        <v>98502.87</v>
      </c>
      <c r="CE139" s="3">
        <f>AC139-BX139</f>
        <v>472129.41</v>
      </c>
      <c r="CF139" s="3">
        <f>AC139-BY139</f>
        <v>472129.41</v>
      </c>
      <c r="CG139" s="3">
        <f>BX139-BZ139</f>
        <v>0</v>
      </c>
      <c r="CH139" s="3">
        <f>AC139-BX139-BY139+BZ139</f>
        <v>472129.41</v>
      </c>
      <c r="CI139" s="3">
        <f>BY139-BZ139</f>
        <v>0</v>
      </c>
      <c r="CJ139" s="3">
        <f>ROUND(SUMIF(AA24:AA63,"=31230744",GX24:GX63),2)</f>
        <v>0</v>
      </c>
      <c r="CK139" s="3">
        <f>ROUND(SUMIF(AA24:AA63,"=31230744",GY24:GY63),2)</f>
        <v>0</v>
      </c>
      <c r="CL139" s="3">
        <f>ROUND(SUMIF(AA24:AA63,"=31230744",GZ24:GZ63),2)</f>
        <v>0</v>
      </c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4">
        <f t="shared" ref="DG139:DL139" si="116">ROUND(DG110+DT139,2)</f>
        <v>3951366.66</v>
      </c>
      <c r="DH139" s="4">
        <f t="shared" si="116"/>
        <v>2657267.37</v>
      </c>
      <c r="DI139" s="4">
        <f t="shared" si="116"/>
        <v>434483.9</v>
      </c>
      <c r="DJ139" s="4">
        <f t="shared" si="116"/>
        <v>67563.06</v>
      </c>
      <c r="DK139" s="4">
        <f t="shared" si="116"/>
        <v>859615.39</v>
      </c>
      <c r="DL139" s="4">
        <f t="shared" si="116"/>
        <v>0</v>
      </c>
      <c r="DM139" s="4">
        <f>DM110+DZ139</f>
        <v>4232.2314632000007</v>
      </c>
      <c r="DN139" s="4">
        <f>DN110+EA139</f>
        <v>217.54818110000002</v>
      </c>
      <c r="DO139" s="4">
        <f>ROUND(DO110+EB139,2)</f>
        <v>23670.07</v>
      </c>
      <c r="DP139" s="4">
        <f>ROUND(DP110+EC139,2)</f>
        <v>1041092.27</v>
      </c>
      <c r="DQ139" s="4">
        <f>ROUND(DQ110+ED139,2)</f>
        <v>682698.28</v>
      </c>
      <c r="DR139" s="4"/>
      <c r="DS139" s="4"/>
      <c r="DT139" s="4">
        <f>ROUND(SUMIF(AA24:AA63,"=31230745",O24:O63),2)</f>
        <v>3892636.62</v>
      </c>
      <c r="DU139" s="4">
        <f>ROUND(SUMIF(AA24:AA63,"=31230745",P24:P63),2)</f>
        <v>2604299.5099999998</v>
      </c>
      <c r="DV139" s="4">
        <f>ROUND(SUMIF(AA24:AA63,"=31230745",Q24:Q63),2)</f>
        <v>432388.55</v>
      </c>
      <c r="DW139" s="4">
        <f>ROUND(SUMIF(AA24:AA63,"=31230745",R24:R63),2)</f>
        <v>66881.06</v>
      </c>
      <c r="DX139" s="4">
        <f>ROUND(SUMIF(AA24:AA63,"=31230745",S24:S63),2)</f>
        <v>855948.56</v>
      </c>
      <c r="DY139" s="4">
        <f>ROUND(SUMIF(AA24:AA63,"=31230745",T24:T63),2)</f>
        <v>0</v>
      </c>
      <c r="DZ139" s="4">
        <f>SUMIF(AA24:AA63,"=31230745",U24:U63)</f>
        <v>4215.0879160000004</v>
      </c>
      <c r="EA139" s="4">
        <f>SUMIF(AA24:AA63,"=31230745",V24:V63)</f>
        <v>215.39836430000003</v>
      </c>
      <c r="EB139" s="4">
        <f>ROUND(SUMIF(AA24:AA63,"=31230745",W24:W63),2)</f>
        <v>23148.83</v>
      </c>
      <c r="EC139" s="4">
        <f>ROUND(SUMIF(AA24:AA63,"=31230745",X24:X63),2)</f>
        <v>1036333.39</v>
      </c>
      <c r="ED139" s="4">
        <f>ROUND(SUMIF(AA24:AA63,"=31230745",Y24:Y63),2)</f>
        <v>679746.23</v>
      </c>
      <c r="EE139" s="4"/>
      <c r="EF139" s="4"/>
      <c r="EG139" s="4">
        <f t="shared" ref="EG139:EU139" si="117">ROUND(EG110+FP139,2)</f>
        <v>0</v>
      </c>
      <c r="EH139" s="4">
        <f t="shared" si="117"/>
        <v>0</v>
      </c>
      <c r="EI139" s="4">
        <f t="shared" si="117"/>
        <v>0</v>
      </c>
      <c r="EJ139" s="4">
        <f t="shared" si="117"/>
        <v>5675157.21</v>
      </c>
      <c r="EK139" s="4">
        <f t="shared" si="117"/>
        <v>5567861.0300000003</v>
      </c>
      <c r="EL139" s="4">
        <f t="shared" si="117"/>
        <v>0</v>
      </c>
      <c r="EM139" s="4">
        <f t="shared" si="117"/>
        <v>107296.18</v>
      </c>
      <c r="EN139" s="4">
        <f t="shared" si="117"/>
        <v>2657267.37</v>
      </c>
      <c r="EO139" s="4">
        <f t="shared" si="117"/>
        <v>2657267.37</v>
      </c>
      <c r="EP139" s="4">
        <f t="shared" si="117"/>
        <v>0</v>
      </c>
      <c r="EQ139" s="4">
        <f t="shared" si="117"/>
        <v>2657267.37</v>
      </c>
      <c r="ER139" s="4">
        <f t="shared" si="117"/>
        <v>0</v>
      </c>
      <c r="ES139" s="4">
        <f t="shared" si="117"/>
        <v>0</v>
      </c>
      <c r="ET139" s="4">
        <f t="shared" si="117"/>
        <v>0</v>
      </c>
      <c r="EU139" s="4">
        <f t="shared" si="117"/>
        <v>0</v>
      </c>
      <c r="EV139" s="4"/>
      <c r="EW139" s="4"/>
      <c r="EX139" s="4"/>
      <c r="EY139" s="4"/>
      <c r="EZ139" s="4"/>
      <c r="FA139" s="4"/>
      <c r="FB139" s="4"/>
      <c r="FC139" s="4"/>
      <c r="FD139" s="4"/>
      <c r="FE139" s="4"/>
      <c r="FF139" s="4"/>
      <c r="FG139" s="4"/>
      <c r="FH139" s="4"/>
      <c r="FI139" s="4"/>
      <c r="FJ139" s="4"/>
      <c r="FK139" s="4"/>
      <c r="FL139" s="4"/>
      <c r="FM139" s="4"/>
      <c r="FN139" s="4"/>
      <c r="FO139" s="4"/>
      <c r="FP139" s="4">
        <f>ROUND(SUMIF(AA24:AA63,"=31230745",FQ24:FQ63),2)</f>
        <v>0</v>
      </c>
      <c r="FQ139" s="4">
        <f>ROUND(SUMIF(AA24:AA63,"=31230745",FR24:FR63),2)</f>
        <v>0</v>
      </c>
      <c r="FR139" s="4">
        <f>ROUND(SUMIF(AA24:AA63,"=31230745",GL24:GL63),2)</f>
        <v>0</v>
      </c>
      <c r="FS139" s="4">
        <f>ROUND(SUMIF(AA24:AA63,"=31230745",GM24:GM63),2)</f>
        <v>5608716.2400000002</v>
      </c>
      <c r="FT139" s="4">
        <f>ROUND(SUMIF(AA24:AA63,"=31230745",GN24:GN63),2)</f>
        <v>5501420.0599999996</v>
      </c>
      <c r="FU139" s="4">
        <f>ROUND(SUMIF(AA24:AA63,"=31230745",GO24:GO63),2)</f>
        <v>0</v>
      </c>
      <c r="FV139" s="4">
        <f>ROUND(SUMIF(AA24:AA63,"=31230745",GP24:GP63),2)</f>
        <v>107296.18</v>
      </c>
      <c r="FW139" s="4">
        <f>DU139-FP139</f>
        <v>2604299.5099999998</v>
      </c>
      <c r="FX139" s="4">
        <f>DU139-FQ139</f>
        <v>2604299.5099999998</v>
      </c>
      <c r="FY139" s="4">
        <f>FP139-FR139</f>
        <v>0</v>
      </c>
      <c r="FZ139" s="4">
        <f>DU139-FP139-FQ139+FR139</f>
        <v>2604299.5099999998</v>
      </c>
      <c r="GA139" s="4">
        <f>FQ139-FR139</f>
        <v>0</v>
      </c>
      <c r="GB139" s="4">
        <f>ROUND(SUMIF(AA24:AA63,"=31230745",GX24:GX63),2)</f>
        <v>0</v>
      </c>
      <c r="GC139" s="4">
        <f>ROUND(SUMIF(AA24:AA63,"=31230745",GY24:GY63),2)</f>
        <v>0</v>
      </c>
      <c r="GD139" s="4">
        <f>ROUND(SUMIF(AA24:AA63,"=31230745",GZ24:GZ63),2)</f>
        <v>0</v>
      </c>
      <c r="GE139" s="4"/>
      <c r="GF139" s="4"/>
      <c r="GG139" s="4"/>
      <c r="GH139" s="4"/>
      <c r="GI139" s="4"/>
      <c r="GJ139" s="4"/>
      <c r="GK139" s="4"/>
      <c r="GL139" s="4"/>
      <c r="GM139" s="4"/>
      <c r="GN139" s="4"/>
      <c r="GO139" s="4"/>
      <c r="GP139" s="4"/>
      <c r="GQ139" s="4"/>
      <c r="GR139" s="4"/>
      <c r="GS139" s="4"/>
      <c r="GT139" s="4"/>
      <c r="GU139" s="4"/>
      <c r="GV139" s="4"/>
      <c r="GW139" s="4"/>
      <c r="GX139" s="4">
        <v>0</v>
      </c>
    </row>
    <row r="141" spans="1:206" x14ac:dyDescent="0.2">
      <c r="A141" s="5">
        <v>50</v>
      </c>
      <c r="B141" s="5">
        <v>0</v>
      </c>
      <c r="C141" s="5">
        <v>0</v>
      </c>
      <c r="D141" s="5">
        <v>1</v>
      </c>
      <c r="E141" s="5">
        <v>201</v>
      </c>
      <c r="F141" s="5">
        <f>ROUND(Source!O139,O141)</f>
        <v>576117.03</v>
      </c>
      <c r="G141" s="5" t="s">
        <v>213</v>
      </c>
      <c r="H141" s="5" t="s">
        <v>214</v>
      </c>
      <c r="I141" s="5"/>
      <c r="J141" s="5"/>
      <c r="K141" s="5">
        <v>201</v>
      </c>
      <c r="L141" s="5">
        <v>1</v>
      </c>
      <c r="M141" s="5">
        <v>3</v>
      </c>
      <c r="N141" s="5" t="s">
        <v>3</v>
      </c>
      <c r="O141" s="5">
        <v>2</v>
      </c>
      <c r="P141" s="5">
        <f>ROUND(Source!DG139,O141)</f>
        <v>3951366.66</v>
      </c>
      <c r="Q141" s="5"/>
      <c r="R141" s="5"/>
      <c r="S141" s="5"/>
      <c r="T141" s="5"/>
      <c r="U141" s="5"/>
      <c r="V141" s="5"/>
      <c r="W141" s="5"/>
    </row>
    <row r="142" spans="1:206" x14ac:dyDescent="0.2">
      <c r="A142" s="5">
        <v>50</v>
      </c>
      <c r="B142" s="5">
        <v>0</v>
      </c>
      <c r="C142" s="5">
        <v>0</v>
      </c>
      <c r="D142" s="5">
        <v>1</v>
      </c>
      <c r="E142" s="5">
        <v>202</v>
      </c>
      <c r="F142" s="5">
        <f>ROUND(Source!P139,O142)</f>
        <v>476478.1</v>
      </c>
      <c r="G142" s="5" t="s">
        <v>215</v>
      </c>
      <c r="H142" s="5" t="s">
        <v>216</v>
      </c>
      <c r="I142" s="5"/>
      <c r="J142" s="5"/>
      <c r="K142" s="5">
        <v>202</v>
      </c>
      <c r="L142" s="5">
        <v>2</v>
      </c>
      <c r="M142" s="5">
        <v>3</v>
      </c>
      <c r="N142" s="5" t="s">
        <v>3</v>
      </c>
      <c r="O142" s="5">
        <v>2</v>
      </c>
      <c r="P142" s="5">
        <f>ROUND(Source!DH139,O142)</f>
        <v>2657267.37</v>
      </c>
      <c r="Q142" s="5"/>
      <c r="R142" s="5"/>
      <c r="S142" s="5"/>
      <c r="T142" s="5"/>
      <c r="U142" s="5"/>
      <c r="V142" s="5"/>
      <c r="W142" s="5"/>
    </row>
    <row r="143" spans="1:206" x14ac:dyDescent="0.2">
      <c r="A143" s="5">
        <v>50</v>
      </c>
      <c r="B143" s="5">
        <v>0</v>
      </c>
      <c r="C143" s="5">
        <v>0</v>
      </c>
      <c r="D143" s="5">
        <v>1</v>
      </c>
      <c r="E143" s="5">
        <v>222</v>
      </c>
      <c r="F143" s="5">
        <f>ROUND(Source!AO139,O143)</f>
        <v>0</v>
      </c>
      <c r="G143" s="5" t="s">
        <v>217</v>
      </c>
      <c r="H143" s="5" t="s">
        <v>218</v>
      </c>
      <c r="I143" s="5"/>
      <c r="J143" s="5"/>
      <c r="K143" s="5">
        <v>222</v>
      </c>
      <c r="L143" s="5">
        <v>3</v>
      </c>
      <c r="M143" s="5">
        <v>3</v>
      </c>
      <c r="N143" s="5" t="s">
        <v>3</v>
      </c>
      <c r="O143" s="5">
        <v>2</v>
      </c>
      <c r="P143" s="5">
        <f>ROUND(Source!EG139,O143)</f>
        <v>0</v>
      </c>
      <c r="Q143" s="5"/>
      <c r="R143" s="5"/>
      <c r="S143" s="5"/>
      <c r="T143" s="5"/>
      <c r="U143" s="5"/>
      <c r="V143" s="5"/>
      <c r="W143" s="5"/>
    </row>
    <row r="144" spans="1:206" x14ac:dyDescent="0.2">
      <c r="A144" s="5">
        <v>50</v>
      </c>
      <c r="B144" s="5">
        <v>0</v>
      </c>
      <c r="C144" s="5">
        <v>0</v>
      </c>
      <c r="D144" s="5">
        <v>1</v>
      </c>
      <c r="E144" s="5">
        <v>225</v>
      </c>
      <c r="F144" s="5">
        <f>ROUND(Source!AV139,O144)</f>
        <v>476478.1</v>
      </c>
      <c r="G144" s="5" t="s">
        <v>219</v>
      </c>
      <c r="H144" s="5" t="s">
        <v>220</v>
      </c>
      <c r="I144" s="5"/>
      <c r="J144" s="5"/>
      <c r="K144" s="5">
        <v>225</v>
      </c>
      <c r="L144" s="5">
        <v>4</v>
      </c>
      <c r="M144" s="5">
        <v>3</v>
      </c>
      <c r="N144" s="5" t="s">
        <v>3</v>
      </c>
      <c r="O144" s="5">
        <v>2</v>
      </c>
      <c r="P144" s="5">
        <f>ROUND(Source!EN139,O144)</f>
        <v>2657267.37</v>
      </c>
      <c r="Q144" s="5"/>
      <c r="R144" s="5"/>
      <c r="S144" s="5"/>
      <c r="T144" s="5"/>
      <c r="U144" s="5"/>
      <c r="V144" s="5"/>
      <c r="W144" s="5"/>
    </row>
    <row r="145" spans="1:23" x14ac:dyDescent="0.2">
      <c r="A145" s="5">
        <v>50</v>
      </c>
      <c r="B145" s="5">
        <v>0</v>
      </c>
      <c r="C145" s="5">
        <v>0</v>
      </c>
      <c r="D145" s="5">
        <v>1</v>
      </c>
      <c r="E145" s="5">
        <v>226</v>
      </c>
      <c r="F145" s="5">
        <f>ROUND(Source!AW139,O145)</f>
        <v>476478.1</v>
      </c>
      <c r="G145" s="5" t="s">
        <v>221</v>
      </c>
      <c r="H145" s="5" t="s">
        <v>222</v>
      </c>
      <c r="I145" s="5"/>
      <c r="J145" s="5"/>
      <c r="K145" s="5">
        <v>226</v>
      </c>
      <c r="L145" s="5">
        <v>5</v>
      </c>
      <c r="M145" s="5">
        <v>3</v>
      </c>
      <c r="N145" s="5" t="s">
        <v>3</v>
      </c>
      <c r="O145" s="5">
        <v>2</v>
      </c>
      <c r="P145" s="5">
        <f>ROUND(Source!EO139,O145)</f>
        <v>2657267.37</v>
      </c>
      <c r="Q145" s="5"/>
      <c r="R145" s="5"/>
      <c r="S145" s="5"/>
      <c r="T145" s="5"/>
      <c r="U145" s="5"/>
      <c r="V145" s="5"/>
      <c r="W145" s="5"/>
    </row>
    <row r="146" spans="1:23" x14ac:dyDescent="0.2">
      <c r="A146" s="5">
        <v>50</v>
      </c>
      <c r="B146" s="5">
        <v>0</v>
      </c>
      <c r="C146" s="5">
        <v>0</v>
      </c>
      <c r="D146" s="5">
        <v>1</v>
      </c>
      <c r="E146" s="5">
        <v>227</v>
      </c>
      <c r="F146" s="5">
        <f>ROUND(Source!AX139,O146)</f>
        <v>0</v>
      </c>
      <c r="G146" s="5" t="s">
        <v>223</v>
      </c>
      <c r="H146" s="5" t="s">
        <v>224</v>
      </c>
      <c r="I146" s="5"/>
      <c r="J146" s="5"/>
      <c r="K146" s="5">
        <v>227</v>
      </c>
      <c r="L146" s="5">
        <v>6</v>
      </c>
      <c r="M146" s="5">
        <v>3</v>
      </c>
      <c r="N146" s="5" t="s">
        <v>3</v>
      </c>
      <c r="O146" s="5">
        <v>2</v>
      </c>
      <c r="P146" s="5">
        <f>ROUND(Source!EP139,O146)</f>
        <v>0</v>
      </c>
      <c r="Q146" s="5"/>
      <c r="R146" s="5"/>
      <c r="S146" s="5"/>
      <c r="T146" s="5"/>
      <c r="U146" s="5"/>
      <c r="V146" s="5"/>
      <c r="W146" s="5"/>
    </row>
    <row r="147" spans="1:23" x14ac:dyDescent="0.2">
      <c r="A147" s="5">
        <v>50</v>
      </c>
      <c r="B147" s="5">
        <v>0</v>
      </c>
      <c r="C147" s="5">
        <v>0</v>
      </c>
      <c r="D147" s="5">
        <v>1</v>
      </c>
      <c r="E147" s="5">
        <v>228</v>
      </c>
      <c r="F147" s="5">
        <f>ROUND(Source!AY139,O147)</f>
        <v>476478.1</v>
      </c>
      <c r="G147" s="5" t="s">
        <v>225</v>
      </c>
      <c r="H147" s="5" t="s">
        <v>226</v>
      </c>
      <c r="I147" s="5"/>
      <c r="J147" s="5"/>
      <c r="K147" s="5">
        <v>228</v>
      </c>
      <c r="L147" s="5">
        <v>7</v>
      </c>
      <c r="M147" s="5">
        <v>3</v>
      </c>
      <c r="N147" s="5" t="s">
        <v>3</v>
      </c>
      <c r="O147" s="5">
        <v>2</v>
      </c>
      <c r="P147" s="5">
        <f>ROUND(Source!EQ139,O147)</f>
        <v>2657267.37</v>
      </c>
      <c r="Q147" s="5"/>
      <c r="R147" s="5"/>
      <c r="S147" s="5"/>
      <c r="T147" s="5"/>
      <c r="U147" s="5"/>
      <c r="V147" s="5"/>
      <c r="W147" s="5"/>
    </row>
    <row r="148" spans="1:23" x14ac:dyDescent="0.2">
      <c r="A148" s="5">
        <v>50</v>
      </c>
      <c r="B148" s="5">
        <v>0</v>
      </c>
      <c r="C148" s="5">
        <v>0</v>
      </c>
      <c r="D148" s="5">
        <v>1</v>
      </c>
      <c r="E148" s="5">
        <v>216</v>
      </c>
      <c r="F148" s="5">
        <f>ROUND(Source!AP139,O148)</f>
        <v>0</v>
      </c>
      <c r="G148" s="5" t="s">
        <v>227</v>
      </c>
      <c r="H148" s="5" t="s">
        <v>228</v>
      </c>
      <c r="I148" s="5"/>
      <c r="J148" s="5"/>
      <c r="K148" s="5">
        <v>216</v>
      </c>
      <c r="L148" s="5">
        <v>8</v>
      </c>
      <c r="M148" s="5">
        <v>3</v>
      </c>
      <c r="N148" s="5" t="s">
        <v>3</v>
      </c>
      <c r="O148" s="5">
        <v>2</v>
      </c>
      <c r="P148" s="5">
        <f>ROUND(Source!EH139,O148)</f>
        <v>0</v>
      </c>
      <c r="Q148" s="5"/>
      <c r="R148" s="5"/>
      <c r="S148" s="5"/>
      <c r="T148" s="5"/>
      <c r="U148" s="5"/>
      <c r="V148" s="5"/>
      <c r="W148" s="5"/>
    </row>
    <row r="149" spans="1:23" x14ac:dyDescent="0.2">
      <c r="A149" s="5">
        <v>50</v>
      </c>
      <c r="B149" s="5">
        <v>0</v>
      </c>
      <c r="C149" s="5">
        <v>0</v>
      </c>
      <c r="D149" s="5">
        <v>1</v>
      </c>
      <c r="E149" s="5">
        <v>223</v>
      </c>
      <c r="F149" s="5">
        <f>ROUND(Source!AQ139,O149)</f>
        <v>0</v>
      </c>
      <c r="G149" s="5" t="s">
        <v>229</v>
      </c>
      <c r="H149" s="5" t="s">
        <v>230</v>
      </c>
      <c r="I149" s="5"/>
      <c r="J149" s="5"/>
      <c r="K149" s="5">
        <v>223</v>
      </c>
      <c r="L149" s="5">
        <v>9</v>
      </c>
      <c r="M149" s="5">
        <v>3</v>
      </c>
      <c r="N149" s="5" t="s">
        <v>3</v>
      </c>
      <c r="O149" s="5">
        <v>2</v>
      </c>
      <c r="P149" s="5">
        <f>ROUND(Source!EI139,O149)</f>
        <v>0</v>
      </c>
      <c r="Q149" s="5"/>
      <c r="R149" s="5"/>
      <c r="S149" s="5"/>
      <c r="T149" s="5"/>
      <c r="U149" s="5"/>
      <c r="V149" s="5"/>
      <c r="W149" s="5"/>
    </row>
    <row r="150" spans="1:23" x14ac:dyDescent="0.2">
      <c r="A150" s="5">
        <v>50</v>
      </c>
      <c r="B150" s="5">
        <v>0</v>
      </c>
      <c r="C150" s="5">
        <v>0</v>
      </c>
      <c r="D150" s="5">
        <v>1</v>
      </c>
      <c r="E150" s="5">
        <v>229</v>
      </c>
      <c r="F150" s="5">
        <f>ROUND(Source!AZ139,O150)</f>
        <v>0</v>
      </c>
      <c r="G150" s="5" t="s">
        <v>231</v>
      </c>
      <c r="H150" s="5" t="s">
        <v>232</v>
      </c>
      <c r="I150" s="5"/>
      <c r="J150" s="5"/>
      <c r="K150" s="5">
        <v>229</v>
      </c>
      <c r="L150" s="5">
        <v>10</v>
      </c>
      <c r="M150" s="5">
        <v>3</v>
      </c>
      <c r="N150" s="5" t="s">
        <v>3</v>
      </c>
      <c r="O150" s="5">
        <v>2</v>
      </c>
      <c r="P150" s="5">
        <f>ROUND(Source!ER139,O150)</f>
        <v>0</v>
      </c>
      <c r="Q150" s="5"/>
      <c r="R150" s="5"/>
      <c r="S150" s="5"/>
      <c r="T150" s="5"/>
      <c r="U150" s="5"/>
      <c r="V150" s="5"/>
      <c r="W150" s="5"/>
    </row>
    <row r="151" spans="1:23" x14ac:dyDescent="0.2">
      <c r="A151" s="5">
        <v>50</v>
      </c>
      <c r="B151" s="5">
        <v>0</v>
      </c>
      <c r="C151" s="5">
        <v>0</v>
      </c>
      <c r="D151" s="5">
        <v>1</v>
      </c>
      <c r="E151" s="5">
        <v>203</v>
      </c>
      <c r="F151" s="5">
        <f>ROUND(Source!Q139,O151)</f>
        <v>64864.83</v>
      </c>
      <c r="G151" s="5" t="s">
        <v>233</v>
      </c>
      <c r="H151" s="5" t="s">
        <v>234</v>
      </c>
      <c r="I151" s="5"/>
      <c r="J151" s="5"/>
      <c r="K151" s="5">
        <v>203</v>
      </c>
      <c r="L151" s="5">
        <v>11</v>
      </c>
      <c r="M151" s="5">
        <v>3</v>
      </c>
      <c r="N151" s="5" t="s">
        <v>3</v>
      </c>
      <c r="O151" s="5">
        <v>2</v>
      </c>
      <c r="P151" s="5">
        <f>ROUND(Source!DI139,O151)</f>
        <v>434483.9</v>
      </c>
      <c r="Q151" s="5"/>
      <c r="R151" s="5"/>
      <c r="S151" s="5"/>
      <c r="T151" s="5"/>
      <c r="U151" s="5"/>
      <c r="V151" s="5"/>
      <c r="W151" s="5"/>
    </row>
    <row r="152" spans="1:23" x14ac:dyDescent="0.2">
      <c r="A152" s="5">
        <v>50</v>
      </c>
      <c r="B152" s="5">
        <v>0</v>
      </c>
      <c r="C152" s="5">
        <v>0</v>
      </c>
      <c r="D152" s="5">
        <v>1</v>
      </c>
      <c r="E152" s="5">
        <v>231</v>
      </c>
      <c r="F152" s="5">
        <f>ROUND(Source!BB139,O152)</f>
        <v>0</v>
      </c>
      <c r="G152" s="5" t="s">
        <v>235</v>
      </c>
      <c r="H152" s="5" t="s">
        <v>236</v>
      </c>
      <c r="I152" s="5"/>
      <c r="J152" s="5"/>
      <c r="K152" s="5">
        <v>231</v>
      </c>
      <c r="L152" s="5">
        <v>12</v>
      </c>
      <c r="M152" s="5">
        <v>3</v>
      </c>
      <c r="N152" s="5" t="s">
        <v>3</v>
      </c>
      <c r="O152" s="5">
        <v>2</v>
      </c>
      <c r="P152" s="5">
        <f>ROUND(Source!ET139,O152)</f>
        <v>0</v>
      </c>
      <c r="Q152" s="5"/>
      <c r="R152" s="5"/>
      <c r="S152" s="5"/>
      <c r="T152" s="5"/>
      <c r="U152" s="5"/>
      <c r="V152" s="5"/>
      <c r="W152" s="5"/>
    </row>
    <row r="153" spans="1:23" x14ac:dyDescent="0.2">
      <c r="A153" s="5">
        <v>50</v>
      </c>
      <c r="B153" s="5">
        <v>0</v>
      </c>
      <c r="C153" s="5">
        <v>0</v>
      </c>
      <c r="D153" s="5">
        <v>1</v>
      </c>
      <c r="E153" s="5">
        <v>204</v>
      </c>
      <c r="F153" s="5">
        <f>ROUND(Source!R139,O153)</f>
        <v>2749.46</v>
      </c>
      <c r="G153" s="5" t="s">
        <v>237</v>
      </c>
      <c r="H153" s="5" t="s">
        <v>238</v>
      </c>
      <c r="I153" s="5"/>
      <c r="J153" s="5"/>
      <c r="K153" s="5">
        <v>204</v>
      </c>
      <c r="L153" s="5">
        <v>13</v>
      </c>
      <c r="M153" s="5">
        <v>3</v>
      </c>
      <c r="N153" s="5" t="s">
        <v>3</v>
      </c>
      <c r="O153" s="5">
        <v>2</v>
      </c>
      <c r="P153" s="5">
        <f>ROUND(Source!DJ139,O153)</f>
        <v>67563.06</v>
      </c>
      <c r="Q153" s="5"/>
      <c r="R153" s="5"/>
      <c r="S153" s="5"/>
      <c r="T153" s="5"/>
      <c r="U153" s="5"/>
      <c r="V153" s="5"/>
      <c r="W153" s="5"/>
    </row>
    <row r="154" spans="1:23" x14ac:dyDescent="0.2">
      <c r="A154" s="5">
        <v>50</v>
      </c>
      <c r="B154" s="5">
        <v>0</v>
      </c>
      <c r="C154" s="5">
        <v>0</v>
      </c>
      <c r="D154" s="5">
        <v>1</v>
      </c>
      <c r="E154" s="5">
        <v>205</v>
      </c>
      <c r="F154" s="5">
        <f>ROUND(Source!S139,O154)</f>
        <v>34774.1</v>
      </c>
      <c r="G154" s="5" t="s">
        <v>239</v>
      </c>
      <c r="H154" s="5" t="s">
        <v>240</v>
      </c>
      <c r="I154" s="5"/>
      <c r="J154" s="5"/>
      <c r="K154" s="5">
        <v>205</v>
      </c>
      <c r="L154" s="5">
        <v>14</v>
      </c>
      <c r="M154" s="5">
        <v>3</v>
      </c>
      <c r="N154" s="5" t="s">
        <v>3</v>
      </c>
      <c r="O154" s="5">
        <v>2</v>
      </c>
      <c r="P154" s="5">
        <f>ROUND(Source!DK139,O154)</f>
        <v>859615.39</v>
      </c>
      <c r="Q154" s="5"/>
      <c r="R154" s="5"/>
      <c r="S154" s="5"/>
      <c r="T154" s="5"/>
      <c r="U154" s="5"/>
      <c r="V154" s="5"/>
      <c r="W154" s="5"/>
    </row>
    <row r="155" spans="1:23" x14ac:dyDescent="0.2">
      <c r="A155" s="5">
        <v>50</v>
      </c>
      <c r="B155" s="5">
        <v>0</v>
      </c>
      <c r="C155" s="5">
        <v>0</v>
      </c>
      <c r="D155" s="5">
        <v>1</v>
      </c>
      <c r="E155" s="5">
        <v>232</v>
      </c>
      <c r="F155" s="5">
        <f>ROUND(Source!BC139,O155)</f>
        <v>0</v>
      </c>
      <c r="G155" s="5" t="s">
        <v>241</v>
      </c>
      <c r="H155" s="5" t="s">
        <v>242</v>
      </c>
      <c r="I155" s="5"/>
      <c r="J155" s="5"/>
      <c r="K155" s="5">
        <v>232</v>
      </c>
      <c r="L155" s="5">
        <v>15</v>
      </c>
      <c r="M155" s="5">
        <v>3</v>
      </c>
      <c r="N155" s="5" t="s">
        <v>3</v>
      </c>
      <c r="O155" s="5">
        <v>2</v>
      </c>
      <c r="P155" s="5">
        <f>ROUND(Source!EU139,O155)</f>
        <v>0</v>
      </c>
      <c r="Q155" s="5"/>
      <c r="R155" s="5"/>
      <c r="S155" s="5"/>
      <c r="T155" s="5"/>
      <c r="U155" s="5"/>
      <c r="V155" s="5"/>
      <c r="W155" s="5"/>
    </row>
    <row r="156" spans="1:23" x14ac:dyDescent="0.2">
      <c r="A156" s="5">
        <v>50</v>
      </c>
      <c r="B156" s="5">
        <v>0</v>
      </c>
      <c r="C156" s="5">
        <v>0</v>
      </c>
      <c r="D156" s="5">
        <v>1</v>
      </c>
      <c r="E156" s="5">
        <v>214</v>
      </c>
      <c r="F156" s="5">
        <f>ROUND(Source!AS139,O156)</f>
        <v>561565.47</v>
      </c>
      <c r="G156" s="5" t="s">
        <v>243</v>
      </c>
      <c r="H156" s="5" t="s">
        <v>244</v>
      </c>
      <c r="I156" s="5"/>
      <c r="J156" s="5"/>
      <c r="K156" s="5">
        <v>214</v>
      </c>
      <c r="L156" s="5">
        <v>16</v>
      </c>
      <c r="M156" s="5">
        <v>3</v>
      </c>
      <c r="N156" s="5" t="s">
        <v>3</v>
      </c>
      <c r="O156" s="5">
        <v>2</v>
      </c>
      <c r="P156" s="5">
        <f>ROUND(Source!EK139,O156)</f>
        <v>5567861.0300000003</v>
      </c>
      <c r="Q156" s="5"/>
      <c r="R156" s="5"/>
      <c r="S156" s="5"/>
      <c r="T156" s="5"/>
      <c r="U156" s="5"/>
      <c r="V156" s="5"/>
      <c r="W156" s="5"/>
    </row>
    <row r="157" spans="1:23" x14ac:dyDescent="0.2">
      <c r="A157" s="5">
        <v>50</v>
      </c>
      <c r="B157" s="5">
        <v>0</v>
      </c>
      <c r="C157" s="5">
        <v>0</v>
      </c>
      <c r="D157" s="5">
        <v>1</v>
      </c>
      <c r="E157" s="5">
        <v>215</v>
      </c>
      <c r="F157" s="5">
        <f>ROUND(Source!AT139,O157)</f>
        <v>0</v>
      </c>
      <c r="G157" s="5" t="s">
        <v>245</v>
      </c>
      <c r="H157" s="5" t="s">
        <v>246</v>
      </c>
      <c r="I157" s="5"/>
      <c r="J157" s="5"/>
      <c r="K157" s="5">
        <v>215</v>
      </c>
      <c r="L157" s="5">
        <v>17</v>
      </c>
      <c r="M157" s="5">
        <v>3</v>
      </c>
      <c r="N157" s="5" t="s">
        <v>3</v>
      </c>
      <c r="O157" s="5">
        <v>2</v>
      </c>
      <c r="P157" s="5">
        <f>ROUND(Source!EL139,O157)</f>
        <v>0</v>
      </c>
      <c r="Q157" s="5"/>
      <c r="R157" s="5"/>
      <c r="S157" s="5"/>
      <c r="T157" s="5"/>
      <c r="U157" s="5"/>
      <c r="V157" s="5"/>
      <c r="W157" s="5"/>
    </row>
    <row r="158" spans="1:23" x14ac:dyDescent="0.2">
      <c r="A158" s="5">
        <v>50</v>
      </c>
      <c r="B158" s="5">
        <v>0</v>
      </c>
      <c r="C158" s="5">
        <v>0</v>
      </c>
      <c r="D158" s="5">
        <v>1</v>
      </c>
      <c r="E158" s="5">
        <v>217</v>
      </c>
      <c r="F158" s="5">
        <f>ROUND(Source!AU139,O158)</f>
        <v>98502.87</v>
      </c>
      <c r="G158" s="5" t="s">
        <v>247</v>
      </c>
      <c r="H158" s="5" t="s">
        <v>248</v>
      </c>
      <c r="I158" s="5"/>
      <c r="J158" s="5"/>
      <c r="K158" s="5">
        <v>217</v>
      </c>
      <c r="L158" s="5">
        <v>18</v>
      </c>
      <c r="M158" s="5">
        <v>3</v>
      </c>
      <c r="N158" s="5" t="s">
        <v>3</v>
      </c>
      <c r="O158" s="5">
        <v>2</v>
      </c>
      <c r="P158" s="5">
        <f>ROUND(Source!EM139,O158)</f>
        <v>107296.18</v>
      </c>
      <c r="Q158" s="5"/>
      <c r="R158" s="5"/>
      <c r="S158" s="5"/>
      <c r="T158" s="5"/>
      <c r="U158" s="5"/>
      <c r="V158" s="5"/>
      <c r="W158" s="5"/>
    </row>
    <row r="159" spans="1:23" x14ac:dyDescent="0.2">
      <c r="A159" s="5">
        <v>50</v>
      </c>
      <c r="B159" s="5">
        <v>0</v>
      </c>
      <c r="C159" s="5">
        <v>0</v>
      </c>
      <c r="D159" s="5">
        <v>1</v>
      </c>
      <c r="E159" s="5">
        <v>230</v>
      </c>
      <c r="F159" s="5">
        <f>ROUND(Source!BA139,O159)</f>
        <v>0</v>
      </c>
      <c r="G159" s="5" t="s">
        <v>249</v>
      </c>
      <c r="H159" s="5" t="s">
        <v>250</v>
      </c>
      <c r="I159" s="5"/>
      <c r="J159" s="5"/>
      <c r="K159" s="5">
        <v>230</v>
      </c>
      <c r="L159" s="5">
        <v>19</v>
      </c>
      <c r="M159" s="5">
        <v>3</v>
      </c>
      <c r="N159" s="5" t="s">
        <v>3</v>
      </c>
      <c r="O159" s="5">
        <v>2</v>
      </c>
      <c r="P159" s="5">
        <f>ROUND(Source!ES139,O159)</f>
        <v>0</v>
      </c>
      <c r="Q159" s="5"/>
      <c r="R159" s="5"/>
      <c r="S159" s="5"/>
      <c r="T159" s="5"/>
      <c r="U159" s="5"/>
      <c r="V159" s="5"/>
      <c r="W159" s="5"/>
    </row>
    <row r="160" spans="1:23" x14ac:dyDescent="0.2">
      <c r="A160" s="5">
        <v>50</v>
      </c>
      <c r="B160" s="5">
        <v>0</v>
      </c>
      <c r="C160" s="5">
        <v>0</v>
      </c>
      <c r="D160" s="5">
        <v>1</v>
      </c>
      <c r="E160" s="5">
        <v>206</v>
      </c>
      <c r="F160" s="5">
        <f>ROUND(Source!T139,O160)</f>
        <v>0</v>
      </c>
      <c r="G160" s="5" t="s">
        <v>251</v>
      </c>
      <c r="H160" s="5" t="s">
        <v>252</v>
      </c>
      <c r="I160" s="5"/>
      <c r="J160" s="5"/>
      <c r="K160" s="5">
        <v>206</v>
      </c>
      <c r="L160" s="5">
        <v>20</v>
      </c>
      <c r="M160" s="5">
        <v>3</v>
      </c>
      <c r="N160" s="5" t="s">
        <v>3</v>
      </c>
      <c r="O160" s="5">
        <v>2</v>
      </c>
      <c r="P160" s="5">
        <f>ROUND(Source!DL139,O160)</f>
        <v>0</v>
      </c>
      <c r="Q160" s="5"/>
      <c r="R160" s="5"/>
      <c r="S160" s="5"/>
      <c r="T160" s="5"/>
      <c r="U160" s="5"/>
      <c r="V160" s="5"/>
      <c r="W160" s="5"/>
    </row>
    <row r="161" spans="1:206" x14ac:dyDescent="0.2">
      <c r="A161" s="5">
        <v>50</v>
      </c>
      <c r="B161" s="5">
        <v>0</v>
      </c>
      <c r="C161" s="5">
        <v>0</v>
      </c>
      <c r="D161" s="5">
        <v>1</v>
      </c>
      <c r="E161" s="5">
        <v>207</v>
      </c>
      <c r="F161" s="5">
        <f>Source!U139</f>
        <v>4232.2314632000007</v>
      </c>
      <c r="G161" s="5" t="s">
        <v>253</v>
      </c>
      <c r="H161" s="5" t="s">
        <v>254</v>
      </c>
      <c r="I161" s="5"/>
      <c r="J161" s="5"/>
      <c r="K161" s="5">
        <v>207</v>
      </c>
      <c r="L161" s="5">
        <v>21</v>
      </c>
      <c r="M161" s="5">
        <v>3</v>
      </c>
      <c r="N161" s="5" t="s">
        <v>3</v>
      </c>
      <c r="O161" s="5">
        <v>-1</v>
      </c>
      <c r="P161" s="5">
        <f>Source!DM139</f>
        <v>4232.2314632000007</v>
      </c>
      <c r="Q161" s="5"/>
      <c r="R161" s="5"/>
      <c r="S161" s="5"/>
      <c r="T161" s="5"/>
      <c r="U161" s="5"/>
      <c r="V161" s="5"/>
      <c r="W161" s="5"/>
    </row>
    <row r="162" spans="1:206" x14ac:dyDescent="0.2">
      <c r="A162" s="5">
        <v>50</v>
      </c>
      <c r="B162" s="5">
        <v>0</v>
      </c>
      <c r="C162" s="5">
        <v>0</v>
      </c>
      <c r="D162" s="5">
        <v>1</v>
      </c>
      <c r="E162" s="5">
        <v>208</v>
      </c>
      <c r="F162" s="5">
        <f>Source!V139</f>
        <v>217.54818110000002</v>
      </c>
      <c r="G162" s="5" t="s">
        <v>255</v>
      </c>
      <c r="H162" s="5" t="s">
        <v>256</v>
      </c>
      <c r="I162" s="5"/>
      <c r="J162" s="5"/>
      <c r="K162" s="5">
        <v>208</v>
      </c>
      <c r="L162" s="5">
        <v>22</v>
      </c>
      <c r="M162" s="5">
        <v>3</v>
      </c>
      <c r="N162" s="5" t="s">
        <v>3</v>
      </c>
      <c r="O162" s="5">
        <v>-1</v>
      </c>
      <c r="P162" s="5">
        <f>Source!DN139</f>
        <v>217.54818110000002</v>
      </c>
      <c r="Q162" s="5"/>
      <c r="R162" s="5"/>
      <c r="S162" s="5"/>
      <c r="T162" s="5"/>
      <c r="U162" s="5"/>
      <c r="V162" s="5"/>
      <c r="W162" s="5"/>
    </row>
    <row r="163" spans="1:206" x14ac:dyDescent="0.2">
      <c r="A163" s="5">
        <v>50</v>
      </c>
      <c r="B163" s="5">
        <v>0</v>
      </c>
      <c r="C163" s="5">
        <v>0</v>
      </c>
      <c r="D163" s="5">
        <v>1</v>
      </c>
      <c r="E163" s="5">
        <v>209</v>
      </c>
      <c r="F163" s="5">
        <f>ROUND(Source!W139,O163)</f>
        <v>23670.07</v>
      </c>
      <c r="G163" s="5" t="s">
        <v>257</v>
      </c>
      <c r="H163" s="5" t="s">
        <v>258</v>
      </c>
      <c r="I163" s="5"/>
      <c r="J163" s="5"/>
      <c r="K163" s="5">
        <v>209</v>
      </c>
      <c r="L163" s="5">
        <v>23</v>
      </c>
      <c r="M163" s="5">
        <v>3</v>
      </c>
      <c r="N163" s="5" t="s">
        <v>3</v>
      </c>
      <c r="O163" s="5">
        <v>2</v>
      </c>
      <c r="P163" s="5">
        <f>ROUND(Source!DO139,O163)</f>
        <v>23670.07</v>
      </c>
      <c r="Q163" s="5"/>
      <c r="R163" s="5"/>
      <c r="S163" s="5"/>
      <c r="T163" s="5"/>
      <c r="U163" s="5"/>
      <c r="V163" s="5"/>
      <c r="W163" s="5"/>
    </row>
    <row r="164" spans="1:206" x14ac:dyDescent="0.2">
      <c r="A164" s="5">
        <v>50</v>
      </c>
      <c r="B164" s="5">
        <v>0</v>
      </c>
      <c r="C164" s="5">
        <v>0</v>
      </c>
      <c r="D164" s="5">
        <v>1</v>
      </c>
      <c r="E164" s="5">
        <v>210</v>
      </c>
      <c r="F164" s="5">
        <f>ROUND(Source!X139,O164)</f>
        <v>49429.72</v>
      </c>
      <c r="G164" s="5" t="s">
        <v>259</v>
      </c>
      <c r="H164" s="5" t="s">
        <v>260</v>
      </c>
      <c r="I164" s="5"/>
      <c r="J164" s="5"/>
      <c r="K164" s="5">
        <v>210</v>
      </c>
      <c r="L164" s="5">
        <v>24</v>
      </c>
      <c r="M164" s="5">
        <v>3</v>
      </c>
      <c r="N164" s="5" t="s">
        <v>3</v>
      </c>
      <c r="O164" s="5">
        <v>2</v>
      </c>
      <c r="P164" s="5">
        <f>ROUND(Source!DP139,O164)</f>
        <v>1041092.27</v>
      </c>
      <c r="Q164" s="5"/>
      <c r="R164" s="5"/>
      <c r="S164" s="5"/>
      <c r="T164" s="5"/>
      <c r="U164" s="5"/>
      <c r="V164" s="5"/>
      <c r="W164" s="5"/>
    </row>
    <row r="165" spans="1:206" x14ac:dyDescent="0.2">
      <c r="A165" s="5">
        <v>50</v>
      </c>
      <c r="B165" s="5">
        <v>0</v>
      </c>
      <c r="C165" s="5">
        <v>0</v>
      </c>
      <c r="D165" s="5">
        <v>1</v>
      </c>
      <c r="E165" s="5">
        <v>211</v>
      </c>
      <c r="F165" s="5">
        <f>ROUND(Source!Y139,O165)</f>
        <v>34521.589999999997</v>
      </c>
      <c r="G165" s="5" t="s">
        <v>261</v>
      </c>
      <c r="H165" s="5" t="s">
        <v>262</v>
      </c>
      <c r="I165" s="5"/>
      <c r="J165" s="5"/>
      <c r="K165" s="5">
        <v>211</v>
      </c>
      <c r="L165" s="5">
        <v>25</v>
      </c>
      <c r="M165" s="5">
        <v>3</v>
      </c>
      <c r="N165" s="5" t="s">
        <v>3</v>
      </c>
      <c r="O165" s="5">
        <v>2</v>
      </c>
      <c r="P165" s="5">
        <f>ROUND(Source!DQ139,O165)</f>
        <v>682698.28</v>
      </c>
      <c r="Q165" s="5"/>
      <c r="R165" s="5"/>
      <c r="S165" s="5"/>
      <c r="T165" s="5"/>
      <c r="U165" s="5"/>
      <c r="V165" s="5"/>
      <c r="W165" s="5"/>
    </row>
    <row r="166" spans="1:206" x14ac:dyDescent="0.2">
      <c r="A166" s="5">
        <v>50</v>
      </c>
      <c r="B166" s="5">
        <v>0</v>
      </c>
      <c r="C166" s="5">
        <v>0</v>
      </c>
      <c r="D166" s="5">
        <v>1</v>
      </c>
      <c r="E166" s="5">
        <v>224</v>
      </c>
      <c r="F166" s="5">
        <f>ROUND(Source!AR139,O166)</f>
        <v>660068.34</v>
      </c>
      <c r="G166" s="5" t="s">
        <v>263</v>
      </c>
      <c r="H166" s="5" t="s">
        <v>264</v>
      </c>
      <c r="I166" s="5"/>
      <c r="J166" s="5"/>
      <c r="K166" s="5">
        <v>224</v>
      </c>
      <c r="L166" s="5">
        <v>26</v>
      </c>
      <c r="M166" s="5">
        <v>3</v>
      </c>
      <c r="N166" s="5" t="s">
        <v>3</v>
      </c>
      <c r="O166" s="5">
        <v>2</v>
      </c>
      <c r="P166" s="5">
        <f>ROUND(Source!EJ139,O166)</f>
        <v>5675157.21</v>
      </c>
      <c r="Q166" s="5"/>
      <c r="R166" s="5"/>
      <c r="S166" s="5"/>
      <c r="T166" s="5"/>
      <c r="U166" s="5"/>
      <c r="V166" s="5"/>
      <c r="W166" s="5"/>
    </row>
    <row r="168" spans="1:206" x14ac:dyDescent="0.2">
      <c r="A168" s="3">
        <v>51</v>
      </c>
      <c r="B168" s="3">
        <f>B12</f>
        <v>226</v>
      </c>
      <c r="C168" s="3">
        <f>A12</f>
        <v>1</v>
      </c>
      <c r="D168" s="3">
        <f>ROW(A12)</f>
        <v>12</v>
      </c>
      <c r="E168" s="3"/>
      <c r="F168" s="3" t="str">
        <f>IF(F12&lt;&gt;"",F12,"")</f>
        <v>Новый объект</v>
      </c>
      <c r="G168" s="3" t="str">
        <f>IF(G12&lt;&gt;"",G12,"")</f>
        <v>Обустройство мест примыканий к Бульвару перспективных съездов</v>
      </c>
      <c r="H168" s="3">
        <v>0</v>
      </c>
      <c r="I168" s="3"/>
      <c r="J168" s="3"/>
      <c r="K168" s="3"/>
      <c r="L168" s="3"/>
      <c r="M168" s="3"/>
      <c r="N168" s="3"/>
      <c r="O168" s="3">
        <f t="shared" ref="O168:T168" si="118">ROUND(O139,2)</f>
        <v>576117.03</v>
      </c>
      <c r="P168" s="3">
        <f t="shared" si="118"/>
        <v>476478.1</v>
      </c>
      <c r="Q168" s="3">
        <f t="shared" si="118"/>
        <v>64864.83</v>
      </c>
      <c r="R168" s="3">
        <f t="shared" si="118"/>
        <v>2749.46</v>
      </c>
      <c r="S168" s="3">
        <f t="shared" si="118"/>
        <v>34774.1</v>
      </c>
      <c r="T168" s="3">
        <f t="shared" si="118"/>
        <v>0</v>
      </c>
      <c r="U168" s="3">
        <f>U139</f>
        <v>4232.2314632000007</v>
      </c>
      <c r="V168" s="3">
        <f>V139</f>
        <v>217.54818110000002</v>
      </c>
      <c r="W168" s="3">
        <f>ROUND(W139,2)</f>
        <v>23670.07</v>
      </c>
      <c r="X168" s="3">
        <f>ROUND(X139,2)</f>
        <v>49429.72</v>
      </c>
      <c r="Y168" s="3">
        <f>ROUND(Y139,2)</f>
        <v>34521.589999999997</v>
      </c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>
        <f t="shared" ref="AO168:BC168" si="119">ROUND(AO139,2)</f>
        <v>0</v>
      </c>
      <c r="AP168" s="3">
        <f t="shared" si="119"/>
        <v>0</v>
      </c>
      <c r="AQ168" s="3">
        <f t="shared" si="119"/>
        <v>0</v>
      </c>
      <c r="AR168" s="3">
        <f t="shared" si="119"/>
        <v>660068.34</v>
      </c>
      <c r="AS168" s="3">
        <f t="shared" si="119"/>
        <v>561565.47</v>
      </c>
      <c r="AT168" s="3">
        <f t="shared" si="119"/>
        <v>0</v>
      </c>
      <c r="AU168" s="3">
        <f t="shared" si="119"/>
        <v>98502.87</v>
      </c>
      <c r="AV168" s="3">
        <f t="shared" si="119"/>
        <v>476478.1</v>
      </c>
      <c r="AW168" s="3">
        <f t="shared" si="119"/>
        <v>476478.1</v>
      </c>
      <c r="AX168" s="3">
        <f t="shared" si="119"/>
        <v>0</v>
      </c>
      <c r="AY168" s="3">
        <f t="shared" si="119"/>
        <v>476478.1</v>
      </c>
      <c r="AZ168" s="3">
        <f t="shared" si="119"/>
        <v>0</v>
      </c>
      <c r="BA168" s="3">
        <f t="shared" si="119"/>
        <v>0</v>
      </c>
      <c r="BB168" s="3">
        <f t="shared" si="119"/>
        <v>0</v>
      </c>
      <c r="BC168" s="3">
        <f t="shared" si="119"/>
        <v>0</v>
      </c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  <c r="DE168" s="3"/>
      <c r="DF168" s="3"/>
      <c r="DG168" s="4">
        <f t="shared" ref="DG168:DL168" si="120">ROUND(DG139,2)</f>
        <v>3951366.66</v>
      </c>
      <c r="DH168" s="4">
        <f t="shared" si="120"/>
        <v>2657267.37</v>
      </c>
      <c r="DI168" s="4">
        <f t="shared" si="120"/>
        <v>434483.9</v>
      </c>
      <c r="DJ168" s="4">
        <f t="shared" si="120"/>
        <v>67563.06</v>
      </c>
      <c r="DK168" s="4">
        <f t="shared" si="120"/>
        <v>859615.39</v>
      </c>
      <c r="DL168" s="4">
        <f t="shared" si="120"/>
        <v>0</v>
      </c>
      <c r="DM168" s="4">
        <f>DM139</f>
        <v>4232.2314632000007</v>
      </c>
      <c r="DN168" s="4">
        <f>DN139</f>
        <v>217.54818110000002</v>
      </c>
      <c r="DO168" s="4">
        <f>ROUND(DO139,2)</f>
        <v>23670.07</v>
      </c>
      <c r="DP168" s="4">
        <f>ROUND(DP139,2)</f>
        <v>1041092.27</v>
      </c>
      <c r="DQ168" s="4">
        <f>ROUND(DQ139,2)</f>
        <v>682698.28</v>
      </c>
      <c r="DR168" s="4"/>
      <c r="DS168" s="4"/>
      <c r="DT168" s="4"/>
      <c r="DU168" s="4"/>
      <c r="DV168" s="4"/>
      <c r="DW168" s="4"/>
      <c r="DX168" s="4"/>
      <c r="DY168" s="4"/>
      <c r="DZ168" s="4"/>
      <c r="EA168" s="4"/>
      <c r="EB168" s="4"/>
      <c r="EC168" s="4"/>
      <c r="ED168" s="4"/>
      <c r="EE168" s="4"/>
      <c r="EF168" s="4"/>
      <c r="EG168" s="4">
        <f t="shared" ref="EG168:EU168" si="121">ROUND(EG139,2)</f>
        <v>0</v>
      </c>
      <c r="EH168" s="4">
        <f t="shared" si="121"/>
        <v>0</v>
      </c>
      <c r="EI168" s="4">
        <f t="shared" si="121"/>
        <v>0</v>
      </c>
      <c r="EJ168" s="4">
        <f t="shared" si="121"/>
        <v>5675157.21</v>
      </c>
      <c r="EK168" s="4">
        <f t="shared" si="121"/>
        <v>5567861.0300000003</v>
      </c>
      <c r="EL168" s="4">
        <f t="shared" si="121"/>
        <v>0</v>
      </c>
      <c r="EM168" s="4">
        <f t="shared" si="121"/>
        <v>107296.18</v>
      </c>
      <c r="EN168" s="4">
        <f t="shared" si="121"/>
        <v>2657267.37</v>
      </c>
      <c r="EO168" s="4">
        <f t="shared" si="121"/>
        <v>2657267.37</v>
      </c>
      <c r="EP168" s="4">
        <f t="shared" si="121"/>
        <v>0</v>
      </c>
      <c r="EQ168" s="4">
        <f t="shared" si="121"/>
        <v>2657267.37</v>
      </c>
      <c r="ER168" s="4">
        <f t="shared" si="121"/>
        <v>0</v>
      </c>
      <c r="ES168" s="4">
        <f t="shared" si="121"/>
        <v>0</v>
      </c>
      <c r="ET168" s="4">
        <f t="shared" si="121"/>
        <v>0</v>
      </c>
      <c r="EU168" s="4">
        <f t="shared" si="121"/>
        <v>0</v>
      </c>
      <c r="EV168" s="4"/>
      <c r="EW168" s="4"/>
      <c r="EX168" s="4"/>
      <c r="EY168" s="4"/>
      <c r="EZ168" s="4"/>
      <c r="FA168" s="4"/>
      <c r="FB168" s="4"/>
      <c r="FC168" s="4"/>
      <c r="FD168" s="4"/>
      <c r="FE168" s="4"/>
      <c r="FF168" s="4"/>
      <c r="FG168" s="4"/>
      <c r="FH168" s="4"/>
      <c r="FI168" s="4"/>
      <c r="FJ168" s="4"/>
      <c r="FK168" s="4"/>
      <c r="FL168" s="4"/>
      <c r="FM168" s="4"/>
      <c r="FN168" s="4"/>
      <c r="FO168" s="4"/>
      <c r="FP168" s="4"/>
      <c r="FQ168" s="4"/>
      <c r="FR168" s="4"/>
      <c r="FS168" s="4"/>
      <c r="FT168" s="4"/>
      <c r="FU168" s="4"/>
      <c r="FV168" s="4"/>
      <c r="FW168" s="4"/>
      <c r="FX168" s="4"/>
      <c r="FY168" s="4"/>
      <c r="FZ168" s="4"/>
      <c r="GA168" s="4"/>
      <c r="GB168" s="4"/>
      <c r="GC168" s="4"/>
      <c r="GD168" s="4"/>
      <c r="GE168" s="4"/>
      <c r="GF168" s="4"/>
      <c r="GG168" s="4"/>
      <c r="GH168" s="4"/>
      <c r="GI168" s="4"/>
      <c r="GJ168" s="4"/>
      <c r="GK168" s="4"/>
      <c r="GL168" s="4"/>
      <c r="GM168" s="4"/>
      <c r="GN168" s="4"/>
      <c r="GO168" s="4"/>
      <c r="GP168" s="4"/>
      <c r="GQ168" s="4"/>
      <c r="GR168" s="4"/>
      <c r="GS168" s="4"/>
      <c r="GT168" s="4"/>
      <c r="GU168" s="4"/>
      <c r="GV168" s="4"/>
      <c r="GW168" s="4"/>
      <c r="GX168" s="4">
        <v>0</v>
      </c>
    </row>
    <row r="170" spans="1:206" x14ac:dyDescent="0.2">
      <c r="A170" s="5">
        <v>50</v>
      </c>
      <c r="B170" s="5">
        <v>0</v>
      </c>
      <c r="C170" s="5">
        <v>0</v>
      </c>
      <c r="D170" s="5">
        <v>1</v>
      </c>
      <c r="E170" s="5">
        <v>201</v>
      </c>
      <c r="F170" s="5">
        <f>ROUND(Source!O168,O170)</f>
        <v>576117.03</v>
      </c>
      <c r="G170" s="5" t="s">
        <v>213</v>
      </c>
      <c r="H170" s="5" t="s">
        <v>214</v>
      </c>
      <c r="I170" s="5"/>
      <c r="J170" s="5"/>
      <c r="K170" s="5">
        <v>201</v>
      </c>
      <c r="L170" s="5">
        <v>1</v>
      </c>
      <c r="M170" s="5">
        <v>3</v>
      </c>
      <c r="N170" s="5" t="s">
        <v>3</v>
      </c>
      <c r="O170" s="5">
        <v>2</v>
      </c>
      <c r="P170" s="5">
        <f>ROUND(Source!DG168,O170)</f>
        <v>3951366.66</v>
      </c>
      <c r="Q170" s="5"/>
      <c r="R170" s="5"/>
      <c r="S170" s="5"/>
      <c r="T170" s="5"/>
      <c r="U170" s="5"/>
      <c r="V170" s="5"/>
      <c r="W170" s="5"/>
    </row>
    <row r="171" spans="1:206" x14ac:dyDescent="0.2">
      <c r="A171" s="5">
        <v>50</v>
      </c>
      <c r="B171" s="5">
        <v>0</v>
      </c>
      <c r="C171" s="5">
        <v>0</v>
      </c>
      <c r="D171" s="5">
        <v>1</v>
      </c>
      <c r="E171" s="5">
        <v>202</v>
      </c>
      <c r="F171" s="5">
        <f>ROUND(Source!P168,O171)</f>
        <v>476478.1</v>
      </c>
      <c r="G171" s="5" t="s">
        <v>215</v>
      </c>
      <c r="H171" s="5" t="s">
        <v>216</v>
      </c>
      <c r="I171" s="5"/>
      <c r="J171" s="5"/>
      <c r="K171" s="5">
        <v>202</v>
      </c>
      <c r="L171" s="5">
        <v>2</v>
      </c>
      <c r="M171" s="5">
        <v>3</v>
      </c>
      <c r="N171" s="5" t="s">
        <v>3</v>
      </c>
      <c r="O171" s="5">
        <v>2</v>
      </c>
      <c r="P171" s="5">
        <f>ROUND(Source!DH168,O171)</f>
        <v>2657267.37</v>
      </c>
      <c r="Q171" s="5"/>
      <c r="R171" s="5"/>
      <c r="S171" s="5"/>
      <c r="T171" s="5"/>
      <c r="U171" s="5"/>
      <c r="V171" s="5"/>
      <c r="W171" s="5"/>
    </row>
    <row r="172" spans="1:206" x14ac:dyDescent="0.2">
      <c r="A172" s="5">
        <v>50</v>
      </c>
      <c r="B172" s="5">
        <v>0</v>
      </c>
      <c r="C172" s="5">
        <v>0</v>
      </c>
      <c r="D172" s="5">
        <v>1</v>
      </c>
      <c r="E172" s="5">
        <v>222</v>
      </c>
      <c r="F172" s="5">
        <f>ROUND(Source!AO168,O172)</f>
        <v>0</v>
      </c>
      <c r="G172" s="5" t="s">
        <v>217</v>
      </c>
      <c r="H172" s="5" t="s">
        <v>218</v>
      </c>
      <c r="I172" s="5"/>
      <c r="J172" s="5"/>
      <c r="K172" s="5">
        <v>222</v>
      </c>
      <c r="L172" s="5">
        <v>3</v>
      </c>
      <c r="M172" s="5">
        <v>3</v>
      </c>
      <c r="N172" s="5" t="s">
        <v>3</v>
      </c>
      <c r="O172" s="5">
        <v>2</v>
      </c>
      <c r="P172" s="5">
        <f>ROUND(Source!EG168,O172)</f>
        <v>0</v>
      </c>
      <c r="Q172" s="5"/>
      <c r="R172" s="5"/>
      <c r="S172" s="5"/>
      <c r="T172" s="5"/>
      <c r="U172" s="5"/>
      <c r="V172" s="5"/>
      <c r="W172" s="5"/>
    </row>
    <row r="173" spans="1:206" x14ac:dyDescent="0.2">
      <c r="A173" s="5">
        <v>50</v>
      </c>
      <c r="B173" s="5">
        <v>0</v>
      </c>
      <c r="C173" s="5">
        <v>0</v>
      </c>
      <c r="D173" s="5">
        <v>1</v>
      </c>
      <c r="E173" s="5">
        <v>225</v>
      </c>
      <c r="F173" s="5">
        <f>ROUND(Source!AV168,O173)</f>
        <v>476478.1</v>
      </c>
      <c r="G173" s="5" t="s">
        <v>219</v>
      </c>
      <c r="H173" s="5" t="s">
        <v>220</v>
      </c>
      <c r="I173" s="5"/>
      <c r="J173" s="5"/>
      <c r="K173" s="5">
        <v>225</v>
      </c>
      <c r="L173" s="5">
        <v>4</v>
      </c>
      <c r="M173" s="5">
        <v>3</v>
      </c>
      <c r="N173" s="5" t="s">
        <v>3</v>
      </c>
      <c r="O173" s="5">
        <v>2</v>
      </c>
      <c r="P173" s="5">
        <f>ROUND(Source!EN168,O173)</f>
        <v>2657267.37</v>
      </c>
      <c r="Q173" s="5"/>
      <c r="R173" s="5"/>
      <c r="S173" s="5"/>
      <c r="T173" s="5"/>
      <c r="U173" s="5"/>
      <c r="V173" s="5"/>
      <c r="W173" s="5"/>
    </row>
    <row r="174" spans="1:206" x14ac:dyDescent="0.2">
      <c r="A174" s="5">
        <v>50</v>
      </c>
      <c r="B174" s="5">
        <v>0</v>
      </c>
      <c r="C174" s="5">
        <v>0</v>
      </c>
      <c r="D174" s="5">
        <v>1</v>
      </c>
      <c r="E174" s="5">
        <v>226</v>
      </c>
      <c r="F174" s="5">
        <f>ROUND(Source!AW168,O174)</f>
        <v>476478.1</v>
      </c>
      <c r="G174" s="5" t="s">
        <v>221</v>
      </c>
      <c r="H174" s="5" t="s">
        <v>222</v>
      </c>
      <c r="I174" s="5"/>
      <c r="J174" s="5"/>
      <c r="K174" s="5">
        <v>226</v>
      </c>
      <c r="L174" s="5">
        <v>5</v>
      </c>
      <c r="M174" s="5">
        <v>3</v>
      </c>
      <c r="N174" s="5" t="s">
        <v>3</v>
      </c>
      <c r="O174" s="5">
        <v>2</v>
      </c>
      <c r="P174" s="5">
        <f>ROUND(Source!EO168,O174)</f>
        <v>2657267.37</v>
      </c>
      <c r="Q174" s="5"/>
      <c r="R174" s="5"/>
      <c r="S174" s="5"/>
      <c r="T174" s="5"/>
      <c r="U174" s="5"/>
      <c r="V174" s="5"/>
      <c r="W174" s="5"/>
    </row>
    <row r="175" spans="1:206" x14ac:dyDescent="0.2">
      <c r="A175" s="5">
        <v>50</v>
      </c>
      <c r="B175" s="5">
        <v>0</v>
      </c>
      <c r="C175" s="5">
        <v>0</v>
      </c>
      <c r="D175" s="5">
        <v>1</v>
      </c>
      <c r="E175" s="5">
        <v>227</v>
      </c>
      <c r="F175" s="5">
        <f>ROUND(Source!AX168,O175)</f>
        <v>0</v>
      </c>
      <c r="G175" s="5" t="s">
        <v>223</v>
      </c>
      <c r="H175" s="5" t="s">
        <v>224</v>
      </c>
      <c r="I175" s="5"/>
      <c r="J175" s="5"/>
      <c r="K175" s="5">
        <v>227</v>
      </c>
      <c r="L175" s="5">
        <v>6</v>
      </c>
      <c r="M175" s="5">
        <v>3</v>
      </c>
      <c r="N175" s="5" t="s">
        <v>3</v>
      </c>
      <c r="O175" s="5">
        <v>2</v>
      </c>
      <c r="P175" s="5">
        <f>ROUND(Source!EP168,O175)</f>
        <v>0</v>
      </c>
      <c r="Q175" s="5"/>
      <c r="R175" s="5"/>
      <c r="S175" s="5"/>
      <c r="T175" s="5"/>
      <c r="U175" s="5"/>
      <c r="V175" s="5"/>
      <c r="W175" s="5"/>
    </row>
    <row r="176" spans="1:206" x14ac:dyDescent="0.2">
      <c r="A176" s="5">
        <v>50</v>
      </c>
      <c r="B176" s="5">
        <v>0</v>
      </c>
      <c r="C176" s="5">
        <v>0</v>
      </c>
      <c r="D176" s="5">
        <v>1</v>
      </c>
      <c r="E176" s="5">
        <v>228</v>
      </c>
      <c r="F176" s="5">
        <f>ROUND(Source!AY168,O176)</f>
        <v>476478.1</v>
      </c>
      <c r="G176" s="5" t="s">
        <v>225</v>
      </c>
      <c r="H176" s="5" t="s">
        <v>226</v>
      </c>
      <c r="I176" s="5"/>
      <c r="J176" s="5"/>
      <c r="K176" s="5">
        <v>228</v>
      </c>
      <c r="L176" s="5">
        <v>7</v>
      </c>
      <c r="M176" s="5">
        <v>3</v>
      </c>
      <c r="N176" s="5" t="s">
        <v>3</v>
      </c>
      <c r="O176" s="5">
        <v>2</v>
      </c>
      <c r="P176" s="5">
        <f>ROUND(Source!EQ168,O176)</f>
        <v>2657267.37</v>
      </c>
      <c r="Q176" s="5"/>
      <c r="R176" s="5"/>
      <c r="S176" s="5"/>
      <c r="T176" s="5"/>
      <c r="U176" s="5"/>
      <c r="V176" s="5"/>
      <c r="W176" s="5"/>
    </row>
    <row r="177" spans="1:23" x14ac:dyDescent="0.2">
      <c r="A177" s="5">
        <v>50</v>
      </c>
      <c r="B177" s="5">
        <v>0</v>
      </c>
      <c r="C177" s="5">
        <v>0</v>
      </c>
      <c r="D177" s="5">
        <v>1</v>
      </c>
      <c r="E177" s="5">
        <v>216</v>
      </c>
      <c r="F177" s="5">
        <f>ROUND(Source!AP168,O177)</f>
        <v>0</v>
      </c>
      <c r="G177" s="5" t="s">
        <v>227</v>
      </c>
      <c r="H177" s="5" t="s">
        <v>228</v>
      </c>
      <c r="I177" s="5"/>
      <c r="J177" s="5"/>
      <c r="K177" s="5">
        <v>216</v>
      </c>
      <c r="L177" s="5">
        <v>8</v>
      </c>
      <c r="M177" s="5">
        <v>3</v>
      </c>
      <c r="N177" s="5" t="s">
        <v>3</v>
      </c>
      <c r="O177" s="5">
        <v>2</v>
      </c>
      <c r="P177" s="5">
        <f>ROUND(Source!EH168,O177)</f>
        <v>0</v>
      </c>
      <c r="Q177" s="5"/>
      <c r="R177" s="5"/>
      <c r="S177" s="5"/>
      <c r="T177" s="5"/>
      <c r="U177" s="5"/>
      <c r="V177" s="5"/>
      <c r="W177" s="5"/>
    </row>
    <row r="178" spans="1:23" x14ac:dyDescent="0.2">
      <c r="A178" s="5">
        <v>50</v>
      </c>
      <c r="B178" s="5">
        <v>0</v>
      </c>
      <c r="C178" s="5">
        <v>0</v>
      </c>
      <c r="D178" s="5">
        <v>1</v>
      </c>
      <c r="E178" s="5">
        <v>223</v>
      </c>
      <c r="F178" s="5">
        <f>ROUND(Source!AQ168,O178)</f>
        <v>0</v>
      </c>
      <c r="G178" s="5" t="s">
        <v>229</v>
      </c>
      <c r="H178" s="5" t="s">
        <v>230</v>
      </c>
      <c r="I178" s="5"/>
      <c r="J178" s="5"/>
      <c r="K178" s="5">
        <v>223</v>
      </c>
      <c r="L178" s="5">
        <v>9</v>
      </c>
      <c r="M178" s="5">
        <v>3</v>
      </c>
      <c r="N178" s="5" t="s">
        <v>3</v>
      </c>
      <c r="O178" s="5">
        <v>2</v>
      </c>
      <c r="P178" s="5">
        <f>ROUND(Source!EI168,O178)</f>
        <v>0</v>
      </c>
      <c r="Q178" s="5"/>
      <c r="R178" s="5"/>
      <c r="S178" s="5"/>
      <c r="T178" s="5"/>
      <c r="U178" s="5"/>
      <c r="V178" s="5"/>
      <c r="W178" s="5"/>
    </row>
    <row r="179" spans="1:23" x14ac:dyDescent="0.2">
      <c r="A179" s="5">
        <v>50</v>
      </c>
      <c r="B179" s="5">
        <v>0</v>
      </c>
      <c r="C179" s="5">
        <v>0</v>
      </c>
      <c r="D179" s="5">
        <v>1</v>
      </c>
      <c r="E179" s="5">
        <v>229</v>
      </c>
      <c r="F179" s="5">
        <f>ROUND(Source!AZ168,O179)</f>
        <v>0</v>
      </c>
      <c r="G179" s="5" t="s">
        <v>231</v>
      </c>
      <c r="H179" s="5" t="s">
        <v>232</v>
      </c>
      <c r="I179" s="5"/>
      <c r="J179" s="5"/>
      <c r="K179" s="5">
        <v>229</v>
      </c>
      <c r="L179" s="5">
        <v>10</v>
      </c>
      <c r="M179" s="5">
        <v>3</v>
      </c>
      <c r="N179" s="5" t="s">
        <v>3</v>
      </c>
      <c r="O179" s="5">
        <v>2</v>
      </c>
      <c r="P179" s="5">
        <f>ROUND(Source!ER168,O179)</f>
        <v>0</v>
      </c>
      <c r="Q179" s="5"/>
      <c r="R179" s="5"/>
      <c r="S179" s="5"/>
      <c r="T179" s="5"/>
      <c r="U179" s="5"/>
      <c r="V179" s="5"/>
      <c r="W179" s="5"/>
    </row>
    <row r="180" spans="1:23" x14ac:dyDescent="0.2">
      <c r="A180" s="5">
        <v>50</v>
      </c>
      <c r="B180" s="5">
        <v>0</v>
      </c>
      <c r="C180" s="5">
        <v>0</v>
      </c>
      <c r="D180" s="5">
        <v>1</v>
      </c>
      <c r="E180" s="5">
        <v>203</v>
      </c>
      <c r="F180" s="5">
        <f>ROUND(Source!Q168,O180)</f>
        <v>64864.83</v>
      </c>
      <c r="G180" s="5" t="s">
        <v>233</v>
      </c>
      <c r="H180" s="5" t="s">
        <v>234</v>
      </c>
      <c r="I180" s="5"/>
      <c r="J180" s="5"/>
      <c r="K180" s="5">
        <v>203</v>
      </c>
      <c r="L180" s="5">
        <v>11</v>
      </c>
      <c r="M180" s="5">
        <v>3</v>
      </c>
      <c r="N180" s="5" t="s">
        <v>3</v>
      </c>
      <c r="O180" s="5">
        <v>2</v>
      </c>
      <c r="P180" s="5">
        <f>ROUND(Source!DI168,O180)</f>
        <v>434483.9</v>
      </c>
      <c r="Q180" s="5"/>
      <c r="R180" s="5"/>
      <c r="S180" s="5"/>
      <c r="T180" s="5"/>
      <c r="U180" s="5"/>
      <c r="V180" s="5"/>
      <c r="W180" s="5"/>
    </row>
    <row r="181" spans="1:23" x14ac:dyDescent="0.2">
      <c r="A181" s="5">
        <v>50</v>
      </c>
      <c r="B181" s="5">
        <v>0</v>
      </c>
      <c r="C181" s="5">
        <v>0</v>
      </c>
      <c r="D181" s="5">
        <v>1</v>
      </c>
      <c r="E181" s="5">
        <v>231</v>
      </c>
      <c r="F181" s="5">
        <f>ROUND(Source!BB168,O181)</f>
        <v>0</v>
      </c>
      <c r="G181" s="5" t="s">
        <v>235</v>
      </c>
      <c r="H181" s="5" t="s">
        <v>236</v>
      </c>
      <c r="I181" s="5"/>
      <c r="J181" s="5"/>
      <c r="K181" s="5">
        <v>231</v>
      </c>
      <c r="L181" s="5">
        <v>12</v>
      </c>
      <c r="M181" s="5">
        <v>3</v>
      </c>
      <c r="N181" s="5" t="s">
        <v>3</v>
      </c>
      <c r="O181" s="5">
        <v>2</v>
      </c>
      <c r="P181" s="5">
        <f>ROUND(Source!ET168,O181)</f>
        <v>0</v>
      </c>
      <c r="Q181" s="5"/>
      <c r="R181" s="5"/>
      <c r="S181" s="5"/>
      <c r="T181" s="5"/>
      <c r="U181" s="5"/>
      <c r="V181" s="5"/>
      <c r="W181" s="5"/>
    </row>
    <row r="182" spans="1:23" x14ac:dyDescent="0.2">
      <c r="A182" s="5">
        <v>50</v>
      </c>
      <c r="B182" s="5">
        <v>0</v>
      </c>
      <c r="C182" s="5">
        <v>0</v>
      </c>
      <c r="D182" s="5">
        <v>1</v>
      </c>
      <c r="E182" s="5">
        <v>204</v>
      </c>
      <c r="F182" s="5">
        <f>ROUND(Source!R168,O182)</f>
        <v>2749.46</v>
      </c>
      <c r="G182" s="5" t="s">
        <v>237</v>
      </c>
      <c r="H182" s="5" t="s">
        <v>238</v>
      </c>
      <c r="I182" s="5"/>
      <c r="J182" s="5"/>
      <c r="K182" s="5">
        <v>204</v>
      </c>
      <c r="L182" s="5">
        <v>13</v>
      </c>
      <c r="M182" s="5">
        <v>3</v>
      </c>
      <c r="N182" s="5" t="s">
        <v>3</v>
      </c>
      <c r="O182" s="5">
        <v>2</v>
      </c>
      <c r="P182" s="5">
        <f>ROUND(Source!DJ168,O182)</f>
        <v>67563.06</v>
      </c>
      <c r="Q182" s="5"/>
      <c r="R182" s="5"/>
      <c r="S182" s="5"/>
      <c r="T182" s="5"/>
      <c r="U182" s="5"/>
      <c r="V182" s="5"/>
      <c r="W182" s="5"/>
    </row>
    <row r="183" spans="1:23" x14ac:dyDescent="0.2">
      <c r="A183" s="5">
        <v>50</v>
      </c>
      <c r="B183" s="5">
        <v>0</v>
      </c>
      <c r="C183" s="5">
        <v>0</v>
      </c>
      <c r="D183" s="5">
        <v>1</v>
      </c>
      <c r="E183" s="5">
        <v>205</v>
      </c>
      <c r="F183" s="5">
        <f>ROUND(Source!S168,O183)</f>
        <v>34774.1</v>
      </c>
      <c r="G183" s="5" t="s">
        <v>239</v>
      </c>
      <c r="H183" s="5" t="s">
        <v>240</v>
      </c>
      <c r="I183" s="5"/>
      <c r="J183" s="5"/>
      <c r="K183" s="5">
        <v>205</v>
      </c>
      <c r="L183" s="5">
        <v>14</v>
      </c>
      <c r="M183" s="5">
        <v>3</v>
      </c>
      <c r="N183" s="5" t="s">
        <v>3</v>
      </c>
      <c r="O183" s="5">
        <v>2</v>
      </c>
      <c r="P183" s="5">
        <f>ROUND(Source!DK168,O183)</f>
        <v>859615.39</v>
      </c>
      <c r="Q183" s="5"/>
      <c r="R183" s="5"/>
      <c r="S183" s="5"/>
      <c r="T183" s="5"/>
      <c r="U183" s="5"/>
      <c r="V183" s="5"/>
      <c r="W183" s="5"/>
    </row>
    <row r="184" spans="1:23" x14ac:dyDescent="0.2">
      <c r="A184" s="5">
        <v>50</v>
      </c>
      <c r="B184" s="5">
        <v>0</v>
      </c>
      <c r="C184" s="5">
        <v>0</v>
      </c>
      <c r="D184" s="5">
        <v>1</v>
      </c>
      <c r="E184" s="5">
        <v>232</v>
      </c>
      <c r="F184" s="5">
        <f>ROUND(Source!BC168,O184)</f>
        <v>0</v>
      </c>
      <c r="G184" s="5" t="s">
        <v>241</v>
      </c>
      <c r="H184" s="5" t="s">
        <v>242</v>
      </c>
      <c r="I184" s="5"/>
      <c r="J184" s="5"/>
      <c r="K184" s="5">
        <v>232</v>
      </c>
      <c r="L184" s="5">
        <v>15</v>
      </c>
      <c r="M184" s="5">
        <v>3</v>
      </c>
      <c r="N184" s="5" t="s">
        <v>3</v>
      </c>
      <c r="O184" s="5">
        <v>2</v>
      </c>
      <c r="P184" s="5">
        <f>ROUND(Source!EU168,O184)</f>
        <v>0</v>
      </c>
      <c r="Q184" s="5"/>
      <c r="R184" s="5"/>
      <c r="S184" s="5"/>
      <c r="T184" s="5"/>
      <c r="U184" s="5"/>
      <c r="V184" s="5"/>
      <c r="W184" s="5"/>
    </row>
    <row r="185" spans="1:23" x14ac:dyDescent="0.2">
      <c r="A185" s="5">
        <v>50</v>
      </c>
      <c r="B185" s="5">
        <v>0</v>
      </c>
      <c r="C185" s="5">
        <v>0</v>
      </c>
      <c r="D185" s="5">
        <v>1</v>
      </c>
      <c r="E185" s="5">
        <v>214</v>
      </c>
      <c r="F185" s="5">
        <f>ROUND(Source!AS168,O185)</f>
        <v>561565.47</v>
      </c>
      <c r="G185" s="5" t="s">
        <v>243</v>
      </c>
      <c r="H185" s="5" t="s">
        <v>244</v>
      </c>
      <c r="I185" s="5"/>
      <c r="J185" s="5"/>
      <c r="K185" s="5">
        <v>214</v>
      </c>
      <c r="L185" s="5">
        <v>16</v>
      </c>
      <c r="M185" s="5">
        <v>3</v>
      </c>
      <c r="N185" s="5" t="s">
        <v>3</v>
      </c>
      <c r="O185" s="5">
        <v>2</v>
      </c>
      <c r="P185" s="5">
        <f>ROUND(Source!EK168,O185)</f>
        <v>5567861.0300000003</v>
      </c>
      <c r="Q185" s="5"/>
      <c r="R185" s="5"/>
      <c r="S185" s="5"/>
      <c r="T185" s="5"/>
      <c r="U185" s="5"/>
      <c r="V185" s="5"/>
      <c r="W185" s="5"/>
    </row>
    <row r="186" spans="1:23" x14ac:dyDescent="0.2">
      <c r="A186" s="5">
        <v>50</v>
      </c>
      <c r="B186" s="5">
        <v>0</v>
      </c>
      <c r="C186" s="5">
        <v>0</v>
      </c>
      <c r="D186" s="5">
        <v>1</v>
      </c>
      <c r="E186" s="5">
        <v>215</v>
      </c>
      <c r="F186" s="5">
        <f>ROUND(Source!AT168,O186)</f>
        <v>0</v>
      </c>
      <c r="G186" s="5" t="s">
        <v>245</v>
      </c>
      <c r="H186" s="5" t="s">
        <v>246</v>
      </c>
      <c r="I186" s="5"/>
      <c r="J186" s="5"/>
      <c r="K186" s="5">
        <v>215</v>
      </c>
      <c r="L186" s="5">
        <v>17</v>
      </c>
      <c r="M186" s="5">
        <v>3</v>
      </c>
      <c r="N186" s="5" t="s">
        <v>3</v>
      </c>
      <c r="O186" s="5">
        <v>2</v>
      </c>
      <c r="P186" s="5">
        <f>ROUND(Source!EL168,O186)</f>
        <v>0</v>
      </c>
      <c r="Q186" s="5"/>
      <c r="R186" s="5"/>
      <c r="S186" s="5"/>
      <c r="T186" s="5"/>
      <c r="U186" s="5"/>
      <c r="V186" s="5"/>
      <c r="W186" s="5"/>
    </row>
    <row r="187" spans="1:23" x14ac:dyDescent="0.2">
      <c r="A187" s="5">
        <v>50</v>
      </c>
      <c r="B187" s="5">
        <v>0</v>
      </c>
      <c r="C187" s="5">
        <v>0</v>
      </c>
      <c r="D187" s="5">
        <v>1</v>
      </c>
      <c r="E187" s="5">
        <v>217</v>
      </c>
      <c r="F187" s="5">
        <f>ROUND(Source!AU168,O187)</f>
        <v>98502.87</v>
      </c>
      <c r="G187" s="5" t="s">
        <v>247</v>
      </c>
      <c r="H187" s="5" t="s">
        <v>248</v>
      </c>
      <c r="I187" s="5"/>
      <c r="J187" s="5"/>
      <c r="K187" s="5">
        <v>217</v>
      </c>
      <c r="L187" s="5">
        <v>18</v>
      </c>
      <c r="M187" s="5">
        <v>3</v>
      </c>
      <c r="N187" s="5" t="s">
        <v>3</v>
      </c>
      <c r="O187" s="5">
        <v>2</v>
      </c>
      <c r="P187" s="5">
        <f>ROUND(Source!EM168,O187)</f>
        <v>107296.18</v>
      </c>
      <c r="Q187" s="5"/>
      <c r="R187" s="5"/>
      <c r="S187" s="5"/>
      <c r="T187" s="5"/>
      <c r="U187" s="5"/>
      <c r="V187" s="5"/>
      <c r="W187" s="5"/>
    </row>
    <row r="188" spans="1:23" x14ac:dyDescent="0.2">
      <c r="A188" s="5">
        <v>50</v>
      </c>
      <c r="B188" s="5">
        <v>0</v>
      </c>
      <c r="C188" s="5">
        <v>0</v>
      </c>
      <c r="D188" s="5">
        <v>1</v>
      </c>
      <c r="E188" s="5">
        <v>230</v>
      </c>
      <c r="F188" s="5">
        <f>ROUND(Source!BA168,O188)</f>
        <v>0</v>
      </c>
      <c r="G188" s="5" t="s">
        <v>249</v>
      </c>
      <c r="H188" s="5" t="s">
        <v>250</v>
      </c>
      <c r="I188" s="5"/>
      <c r="J188" s="5"/>
      <c r="K188" s="5">
        <v>230</v>
      </c>
      <c r="L188" s="5">
        <v>19</v>
      </c>
      <c r="M188" s="5">
        <v>3</v>
      </c>
      <c r="N188" s="5" t="s">
        <v>3</v>
      </c>
      <c r="O188" s="5">
        <v>2</v>
      </c>
      <c r="P188" s="5">
        <f>ROUND(Source!ES168,O188)</f>
        <v>0</v>
      </c>
      <c r="Q188" s="5"/>
      <c r="R188" s="5"/>
      <c r="S188" s="5"/>
      <c r="T188" s="5"/>
      <c r="U188" s="5"/>
      <c r="V188" s="5"/>
      <c r="W188" s="5"/>
    </row>
    <row r="189" spans="1:23" x14ac:dyDescent="0.2">
      <c r="A189" s="5">
        <v>50</v>
      </c>
      <c r="B189" s="5">
        <v>0</v>
      </c>
      <c r="C189" s="5">
        <v>0</v>
      </c>
      <c r="D189" s="5">
        <v>1</v>
      </c>
      <c r="E189" s="5">
        <v>206</v>
      </c>
      <c r="F189" s="5">
        <f>ROUND(Source!T168,O189)</f>
        <v>0</v>
      </c>
      <c r="G189" s="5" t="s">
        <v>251</v>
      </c>
      <c r="H189" s="5" t="s">
        <v>252</v>
      </c>
      <c r="I189" s="5"/>
      <c r="J189" s="5"/>
      <c r="K189" s="5">
        <v>206</v>
      </c>
      <c r="L189" s="5">
        <v>20</v>
      </c>
      <c r="M189" s="5">
        <v>3</v>
      </c>
      <c r="N189" s="5" t="s">
        <v>3</v>
      </c>
      <c r="O189" s="5">
        <v>2</v>
      </c>
      <c r="P189" s="5">
        <f>ROUND(Source!DL168,O189)</f>
        <v>0</v>
      </c>
      <c r="Q189" s="5"/>
      <c r="R189" s="5"/>
      <c r="S189" s="5"/>
      <c r="T189" s="5"/>
      <c r="U189" s="5"/>
      <c r="V189" s="5"/>
      <c r="W189" s="5"/>
    </row>
    <row r="190" spans="1:23" x14ac:dyDescent="0.2">
      <c r="A190" s="5">
        <v>50</v>
      </c>
      <c r="B190" s="5">
        <v>0</v>
      </c>
      <c r="C190" s="5">
        <v>0</v>
      </c>
      <c r="D190" s="5">
        <v>1</v>
      </c>
      <c r="E190" s="5">
        <v>207</v>
      </c>
      <c r="F190" s="5">
        <f>Source!U168</f>
        <v>4232.2314632000007</v>
      </c>
      <c r="G190" s="5" t="s">
        <v>253</v>
      </c>
      <c r="H190" s="5" t="s">
        <v>254</v>
      </c>
      <c r="I190" s="5"/>
      <c r="J190" s="5"/>
      <c r="K190" s="5">
        <v>207</v>
      </c>
      <c r="L190" s="5">
        <v>21</v>
      </c>
      <c r="M190" s="5">
        <v>3</v>
      </c>
      <c r="N190" s="5" t="s">
        <v>3</v>
      </c>
      <c r="O190" s="5">
        <v>-1</v>
      </c>
      <c r="P190" s="5">
        <f>Source!DM168</f>
        <v>4232.2314632000007</v>
      </c>
      <c r="Q190" s="5"/>
      <c r="R190" s="5"/>
      <c r="S190" s="5"/>
      <c r="T190" s="5"/>
      <c r="U190" s="5"/>
      <c r="V190" s="5"/>
      <c r="W190" s="5"/>
    </row>
    <row r="191" spans="1:23" x14ac:dyDescent="0.2">
      <c r="A191" s="5">
        <v>50</v>
      </c>
      <c r="B191" s="5">
        <v>0</v>
      </c>
      <c r="C191" s="5">
        <v>0</v>
      </c>
      <c r="D191" s="5">
        <v>1</v>
      </c>
      <c r="E191" s="5">
        <v>208</v>
      </c>
      <c r="F191" s="5">
        <f>Source!V168</f>
        <v>217.54818110000002</v>
      </c>
      <c r="G191" s="5" t="s">
        <v>255</v>
      </c>
      <c r="H191" s="5" t="s">
        <v>256</v>
      </c>
      <c r="I191" s="5"/>
      <c r="J191" s="5"/>
      <c r="K191" s="5">
        <v>208</v>
      </c>
      <c r="L191" s="5">
        <v>22</v>
      </c>
      <c r="M191" s="5">
        <v>3</v>
      </c>
      <c r="N191" s="5" t="s">
        <v>3</v>
      </c>
      <c r="O191" s="5">
        <v>-1</v>
      </c>
      <c r="P191" s="5">
        <f>Source!DN168</f>
        <v>217.54818110000002</v>
      </c>
      <c r="Q191" s="5"/>
      <c r="R191" s="5"/>
      <c r="S191" s="5"/>
      <c r="T191" s="5"/>
      <c r="U191" s="5"/>
      <c r="V191" s="5"/>
      <c r="W191" s="5"/>
    </row>
    <row r="192" spans="1:23" x14ac:dyDescent="0.2">
      <c r="A192" s="5">
        <v>50</v>
      </c>
      <c r="B192" s="5">
        <v>0</v>
      </c>
      <c r="C192" s="5">
        <v>0</v>
      </c>
      <c r="D192" s="5">
        <v>1</v>
      </c>
      <c r="E192" s="5">
        <v>209</v>
      </c>
      <c r="F192" s="5">
        <f>ROUND(Source!W168,O192)</f>
        <v>23670.07</v>
      </c>
      <c r="G192" s="5" t="s">
        <v>257</v>
      </c>
      <c r="H192" s="5" t="s">
        <v>258</v>
      </c>
      <c r="I192" s="5"/>
      <c r="J192" s="5"/>
      <c r="K192" s="5">
        <v>209</v>
      </c>
      <c r="L192" s="5">
        <v>23</v>
      </c>
      <c r="M192" s="5">
        <v>3</v>
      </c>
      <c r="N192" s="5" t="s">
        <v>3</v>
      </c>
      <c r="O192" s="5">
        <v>2</v>
      </c>
      <c r="P192" s="5">
        <f>ROUND(Source!DO168,O192)</f>
        <v>23670.07</v>
      </c>
      <c r="Q192" s="5"/>
      <c r="R192" s="5"/>
      <c r="S192" s="5"/>
      <c r="T192" s="5"/>
      <c r="U192" s="5"/>
      <c r="V192" s="5"/>
      <c r="W192" s="5"/>
    </row>
    <row r="193" spans="1:23" x14ac:dyDescent="0.2">
      <c r="A193" s="5">
        <v>50</v>
      </c>
      <c r="B193" s="5">
        <v>0</v>
      </c>
      <c r="C193" s="5">
        <v>0</v>
      </c>
      <c r="D193" s="5">
        <v>1</v>
      </c>
      <c r="E193" s="5">
        <v>210</v>
      </c>
      <c r="F193" s="5">
        <f>ROUND(Source!X168,O193)</f>
        <v>49429.72</v>
      </c>
      <c r="G193" s="5" t="s">
        <v>259</v>
      </c>
      <c r="H193" s="5" t="s">
        <v>260</v>
      </c>
      <c r="I193" s="5"/>
      <c r="J193" s="5"/>
      <c r="K193" s="5">
        <v>210</v>
      </c>
      <c r="L193" s="5">
        <v>24</v>
      </c>
      <c r="M193" s="5">
        <v>3</v>
      </c>
      <c r="N193" s="5" t="s">
        <v>3</v>
      </c>
      <c r="O193" s="5">
        <v>2</v>
      </c>
      <c r="P193" s="5">
        <f>ROUND(Source!DP168,O193)</f>
        <v>1041092.27</v>
      </c>
      <c r="Q193" s="5"/>
      <c r="R193" s="5"/>
      <c r="S193" s="5"/>
      <c r="T193" s="5"/>
      <c r="U193" s="5"/>
      <c r="V193" s="5"/>
      <c r="W193" s="5"/>
    </row>
    <row r="194" spans="1:23" x14ac:dyDescent="0.2">
      <c r="A194" s="5">
        <v>50</v>
      </c>
      <c r="B194" s="5">
        <v>0</v>
      </c>
      <c r="C194" s="5">
        <v>0</v>
      </c>
      <c r="D194" s="5">
        <v>1</v>
      </c>
      <c r="E194" s="5">
        <v>211</v>
      </c>
      <c r="F194" s="5">
        <f>ROUND(Source!Y168,O194)</f>
        <v>34521.589999999997</v>
      </c>
      <c r="G194" s="5" t="s">
        <v>261</v>
      </c>
      <c r="H194" s="5" t="s">
        <v>262</v>
      </c>
      <c r="I194" s="5"/>
      <c r="J194" s="5"/>
      <c r="K194" s="5">
        <v>211</v>
      </c>
      <c r="L194" s="5">
        <v>25</v>
      </c>
      <c r="M194" s="5">
        <v>3</v>
      </c>
      <c r="N194" s="5" t="s">
        <v>3</v>
      </c>
      <c r="O194" s="5">
        <v>2</v>
      </c>
      <c r="P194" s="5">
        <f>ROUND(Source!DQ168,O194)</f>
        <v>682698.28</v>
      </c>
      <c r="Q194" s="5"/>
      <c r="R194" s="5"/>
      <c r="S194" s="5"/>
      <c r="T194" s="5"/>
      <c r="U194" s="5"/>
      <c r="V194" s="5"/>
      <c r="W194" s="5"/>
    </row>
    <row r="195" spans="1:23" x14ac:dyDescent="0.2">
      <c r="A195" s="5">
        <v>50</v>
      </c>
      <c r="B195" s="5">
        <v>0</v>
      </c>
      <c r="C195" s="5">
        <v>0</v>
      </c>
      <c r="D195" s="5">
        <v>1</v>
      </c>
      <c r="E195" s="5">
        <v>224</v>
      </c>
      <c r="F195" s="5">
        <f>ROUND(Source!AR168,O195)</f>
        <v>660068.34</v>
      </c>
      <c r="G195" s="5" t="s">
        <v>263</v>
      </c>
      <c r="H195" s="5" t="s">
        <v>264</v>
      </c>
      <c r="I195" s="5"/>
      <c r="J195" s="5"/>
      <c r="K195" s="5">
        <v>224</v>
      </c>
      <c r="L195" s="5">
        <v>26</v>
      </c>
      <c r="M195" s="5">
        <v>3</v>
      </c>
      <c r="N195" s="5" t="s">
        <v>3</v>
      </c>
      <c r="O195" s="5">
        <v>2</v>
      </c>
      <c r="P195" s="5">
        <f>ROUND(Source!EJ168,O195)</f>
        <v>5675157.21</v>
      </c>
      <c r="Q195" s="5"/>
      <c r="R195" s="5"/>
      <c r="S195" s="5"/>
      <c r="T195" s="5"/>
      <c r="U195" s="5"/>
      <c r="V195" s="5"/>
      <c r="W195" s="5"/>
    </row>
    <row r="198" spans="1:23" x14ac:dyDescent="0.2">
      <c r="A198">
        <v>70</v>
      </c>
      <c r="B198">
        <v>1</v>
      </c>
      <c r="D198">
        <v>1</v>
      </c>
      <c r="E198" t="s">
        <v>265</v>
      </c>
      <c r="F198" t="s">
        <v>266</v>
      </c>
      <c r="G198">
        <v>1</v>
      </c>
      <c r="H198">
        <v>0</v>
      </c>
      <c r="I198" t="s">
        <v>3</v>
      </c>
      <c r="J198">
        <v>1</v>
      </c>
      <c r="K198">
        <v>0</v>
      </c>
      <c r="L198" t="s">
        <v>3</v>
      </c>
      <c r="M198" t="s">
        <v>3</v>
      </c>
      <c r="N198">
        <v>0</v>
      </c>
      <c r="O198">
        <v>1</v>
      </c>
    </row>
    <row r="199" spans="1:23" x14ac:dyDescent="0.2">
      <c r="A199">
        <v>70</v>
      </c>
      <c r="B199">
        <v>1</v>
      </c>
      <c r="D199">
        <v>2</v>
      </c>
      <c r="E199" t="s">
        <v>267</v>
      </c>
      <c r="F199" t="s">
        <v>268</v>
      </c>
      <c r="G199">
        <v>0</v>
      </c>
      <c r="H199">
        <v>0</v>
      </c>
      <c r="I199" t="s">
        <v>3</v>
      </c>
      <c r="J199">
        <v>1</v>
      </c>
      <c r="K199">
        <v>0</v>
      </c>
      <c r="L199" t="s">
        <v>3</v>
      </c>
      <c r="M199" t="s">
        <v>3</v>
      </c>
      <c r="N199">
        <v>0</v>
      </c>
      <c r="O199">
        <v>0</v>
      </c>
    </row>
    <row r="200" spans="1:23" x14ac:dyDescent="0.2">
      <c r="A200">
        <v>70</v>
      </c>
      <c r="B200">
        <v>1</v>
      </c>
      <c r="D200">
        <v>3</v>
      </c>
      <c r="E200" t="s">
        <v>269</v>
      </c>
      <c r="F200" t="s">
        <v>270</v>
      </c>
      <c r="G200">
        <v>0</v>
      </c>
      <c r="H200">
        <v>0</v>
      </c>
      <c r="I200" t="s">
        <v>3</v>
      </c>
      <c r="J200">
        <v>1</v>
      </c>
      <c r="K200">
        <v>0</v>
      </c>
      <c r="L200" t="s">
        <v>3</v>
      </c>
      <c r="M200" t="s">
        <v>3</v>
      </c>
      <c r="N200">
        <v>0</v>
      </c>
      <c r="O200">
        <v>0</v>
      </c>
    </row>
    <row r="201" spans="1:23" x14ac:dyDescent="0.2">
      <c r="A201">
        <v>70</v>
      </c>
      <c r="B201">
        <v>1</v>
      </c>
      <c r="D201">
        <v>4</v>
      </c>
      <c r="E201" t="s">
        <v>271</v>
      </c>
      <c r="F201" t="s">
        <v>272</v>
      </c>
      <c r="G201">
        <v>0</v>
      </c>
      <c r="H201">
        <v>0</v>
      </c>
      <c r="I201" t="s">
        <v>273</v>
      </c>
      <c r="J201">
        <v>0</v>
      </c>
      <c r="K201">
        <v>0</v>
      </c>
      <c r="L201" t="s">
        <v>3</v>
      </c>
      <c r="M201" t="s">
        <v>3</v>
      </c>
      <c r="N201">
        <v>0</v>
      </c>
      <c r="O201">
        <v>0</v>
      </c>
    </row>
    <row r="202" spans="1:23" x14ac:dyDescent="0.2">
      <c r="A202">
        <v>70</v>
      </c>
      <c r="B202">
        <v>1</v>
      </c>
      <c r="D202">
        <v>5</v>
      </c>
      <c r="E202" t="s">
        <v>274</v>
      </c>
      <c r="F202" t="s">
        <v>275</v>
      </c>
      <c r="G202">
        <v>0</v>
      </c>
      <c r="H202">
        <v>0</v>
      </c>
      <c r="I202" t="s">
        <v>276</v>
      </c>
      <c r="J202">
        <v>0</v>
      </c>
      <c r="K202">
        <v>0</v>
      </c>
      <c r="L202" t="s">
        <v>3</v>
      </c>
      <c r="M202" t="s">
        <v>3</v>
      </c>
      <c r="N202">
        <v>0</v>
      </c>
      <c r="O202">
        <v>0</v>
      </c>
    </row>
    <row r="203" spans="1:23" x14ac:dyDescent="0.2">
      <c r="A203">
        <v>70</v>
      </c>
      <c r="B203">
        <v>1</v>
      </c>
      <c r="D203">
        <v>6</v>
      </c>
      <c r="E203" t="s">
        <v>277</v>
      </c>
      <c r="F203" t="s">
        <v>278</v>
      </c>
      <c r="G203">
        <v>0</v>
      </c>
      <c r="H203">
        <v>0</v>
      </c>
      <c r="I203" t="s">
        <v>279</v>
      </c>
      <c r="J203">
        <v>0</v>
      </c>
      <c r="K203">
        <v>0</v>
      </c>
      <c r="L203" t="s">
        <v>3</v>
      </c>
      <c r="M203" t="s">
        <v>3</v>
      </c>
      <c r="N203">
        <v>0</v>
      </c>
      <c r="O203">
        <v>0</v>
      </c>
    </row>
    <row r="204" spans="1:23" x14ac:dyDescent="0.2">
      <c r="A204">
        <v>70</v>
      </c>
      <c r="B204">
        <v>1</v>
      </c>
      <c r="D204">
        <v>7</v>
      </c>
      <c r="E204" t="s">
        <v>280</v>
      </c>
      <c r="F204" t="s">
        <v>281</v>
      </c>
      <c r="G204">
        <v>0</v>
      </c>
      <c r="H204">
        <v>0</v>
      </c>
      <c r="I204" t="s">
        <v>3</v>
      </c>
      <c r="J204">
        <v>0</v>
      </c>
      <c r="K204">
        <v>0</v>
      </c>
      <c r="L204" t="s">
        <v>3</v>
      </c>
      <c r="M204" t="s">
        <v>3</v>
      </c>
      <c r="N204">
        <v>0</v>
      </c>
      <c r="O204">
        <v>0</v>
      </c>
    </row>
    <row r="205" spans="1:23" x14ac:dyDescent="0.2">
      <c r="A205">
        <v>70</v>
      </c>
      <c r="B205">
        <v>1</v>
      </c>
      <c r="D205">
        <v>8</v>
      </c>
      <c r="E205" t="s">
        <v>282</v>
      </c>
      <c r="F205" t="s">
        <v>283</v>
      </c>
      <c r="G205">
        <v>0</v>
      </c>
      <c r="H205">
        <v>0</v>
      </c>
      <c r="I205" t="s">
        <v>284</v>
      </c>
      <c r="J205">
        <v>0</v>
      </c>
      <c r="K205">
        <v>0</v>
      </c>
      <c r="L205" t="s">
        <v>3</v>
      </c>
      <c r="M205" t="s">
        <v>3</v>
      </c>
      <c r="N205">
        <v>0</v>
      </c>
      <c r="O205">
        <v>0</v>
      </c>
    </row>
    <row r="206" spans="1:23" x14ac:dyDescent="0.2">
      <c r="A206">
        <v>70</v>
      </c>
      <c r="B206">
        <v>1</v>
      </c>
      <c r="D206">
        <v>9</v>
      </c>
      <c r="E206" t="s">
        <v>285</v>
      </c>
      <c r="F206" t="s">
        <v>286</v>
      </c>
      <c r="G206">
        <v>0</v>
      </c>
      <c r="H206">
        <v>0</v>
      </c>
      <c r="I206" t="s">
        <v>287</v>
      </c>
      <c r="J206">
        <v>0</v>
      </c>
      <c r="K206">
        <v>0</v>
      </c>
      <c r="L206" t="s">
        <v>3</v>
      </c>
      <c r="M206" t="s">
        <v>3</v>
      </c>
      <c r="N206">
        <v>0</v>
      </c>
      <c r="O206">
        <v>0</v>
      </c>
    </row>
    <row r="207" spans="1:23" x14ac:dyDescent="0.2">
      <c r="A207">
        <v>70</v>
      </c>
      <c r="B207">
        <v>1</v>
      </c>
      <c r="D207">
        <v>10</v>
      </c>
      <c r="E207" t="s">
        <v>288</v>
      </c>
      <c r="F207" t="s">
        <v>289</v>
      </c>
      <c r="G207">
        <v>0</v>
      </c>
      <c r="H207">
        <v>0</v>
      </c>
      <c r="I207" t="s">
        <v>290</v>
      </c>
      <c r="J207">
        <v>0</v>
      </c>
      <c r="K207">
        <v>0</v>
      </c>
      <c r="L207" t="s">
        <v>3</v>
      </c>
      <c r="M207" t="s">
        <v>3</v>
      </c>
      <c r="N207">
        <v>0</v>
      </c>
      <c r="O207">
        <v>0</v>
      </c>
    </row>
    <row r="208" spans="1:23" x14ac:dyDescent="0.2">
      <c r="A208">
        <v>70</v>
      </c>
      <c r="B208">
        <v>1</v>
      </c>
      <c r="D208">
        <v>11</v>
      </c>
      <c r="E208" t="s">
        <v>291</v>
      </c>
      <c r="F208" t="s">
        <v>292</v>
      </c>
      <c r="G208">
        <v>0</v>
      </c>
      <c r="H208">
        <v>0</v>
      </c>
      <c r="I208" t="s">
        <v>293</v>
      </c>
      <c r="J208">
        <v>0</v>
      </c>
      <c r="K208">
        <v>0</v>
      </c>
      <c r="L208" t="s">
        <v>3</v>
      </c>
      <c r="M208" t="s">
        <v>3</v>
      </c>
      <c r="N208">
        <v>0</v>
      </c>
      <c r="O208">
        <v>0</v>
      </c>
    </row>
    <row r="209" spans="1:15" x14ac:dyDescent="0.2">
      <c r="A209">
        <v>70</v>
      </c>
      <c r="B209">
        <v>1</v>
      </c>
      <c r="D209">
        <v>12</v>
      </c>
      <c r="E209" t="s">
        <v>294</v>
      </c>
      <c r="F209" t="s">
        <v>295</v>
      </c>
      <c r="G209">
        <v>0</v>
      </c>
      <c r="H209">
        <v>0</v>
      </c>
      <c r="I209" t="s">
        <v>3</v>
      </c>
      <c r="J209">
        <v>0</v>
      </c>
      <c r="K209">
        <v>0</v>
      </c>
      <c r="L209" t="s">
        <v>3</v>
      </c>
      <c r="M209" t="s">
        <v>3</v>
      </c>
      <c r="N209">
        <v>0</v>
      </c>
      <c r="O209">
        <v>0</v>
      </c>
    </row>
    <row r="210" spans="1:15" x14ac:dyDescent="0.2">
      <c r="A210">
        <v>70</v>
      </c>
      <c r="B210">
        <v>1</v>
      </c>
      <c r="D210">
        <v>1</v>
      </c>
      <c r="E210" t="s">
        <v>296</v>
      </c>
      <c r="F210" t="s">
        <v>297</v>
      </c>
      <c r="G210">
        <v>0.9</v>
      </c>
      <c r="H210">
        <v>1</v>
      </c>
      <c r="I210" t="s">
        <v>298</v>
      </c>
      <c r="J210">
        <v>0</v>
      </c>
      <c r="K210">
        <v>0</v>
      </c>
      <c r="L210" t="s">
        <v>3</v>
      </c>
      <c r="M210" t="s">
        <v>3</v>
      </c>
      <c r="N210">
        <v>0</v>
      </c>
      <c r="O210">
        <v>0.9</v>
      </c>
    </row>
    <row r="211" spans="1:15" x14ac:dyDescent="0.2">
      <c r="A211">
        <v>70</v>
      </c>
      <c r="B211">
        <v>1</v>
      </c>
      <c r="D211">
        <v>2</v>
      </c>
      <c r="E211" t="s">
        <v>299</v>
      </c>
      <c r="F211" t="s">
        <v>300</v>
      </c>
      <c r="G211">
        <v>0.85</v>
      </c>
      <c r="H211">
        <v>1</v>
      </c>
      <c r="I211" t="s">
        <v>301</v>
      </c>
      <c r="J211">
        <v>0</v>
      </c>
      <c r="K211">
        <v>0</v>
      </c>
      <c r="L211" t="s">
        <v>3</v>
      </c>
      <c r="M211" t="s">
        <v>3</v>
      </c>
      <c r="N211">
        <v>0</v>
      </c>
      <c r="O211">
        <v>0.85</v>
      </c>
    </row>
    <row r="212" spans="1:15" x14ac:dyDescent="0.2">
      <c r="A212">
        <v>70</v>
      </c>
      <c r="B212">
        <v>1</v>
      </c>
      <c r="D212">
        <v>3</v>
      </c>
      <c r="E212" t="s">
        <v>302</v>
      </c>
      <c r="F212" t="s">
        <v>303</v>
      </c>
      <c r="G212">
        <v>1</v>
      </c>
      <c r="H212">
        <v>0.85</v>
      </c>
      <c r="I212" t="s">
        <v>304</v>
      </c>
      <c r="J212">
        <v>0</v>
      </c>
      <c r="K212">
        <v>0</v>
      </c>
      <c r="L212" t="s">
        <v>3</v>
      </c>
      <c r="M212" t="s">
        <v>3</v>
      </c>
      <c r="N212">
        <v>0</v>
      </c>
      <c r="O212">
        <v>1</v>
      </c>
    </row>
    <row r="213" spans="1:15" x14ac:dyDescent="0.2">
      <c r="A213">
        <v>70</v>
      </c>
      <c r="B213">
        <v>1</v>
      </c>
      <c r="D213">
        <v>4</v>
      </c>
      <c r="E213" t="s">
        <v>305</v>
      </c>
      <c r="F213" t="s">
        <v>306</v>
      </c>
      <c r="G213">
        <v>1</v>
      </c>
      <c r="H213">
        <v>0</v>
      </c>
      <c r="I213" t="s">
        <v>3</v>
      </c>
      <c r="J213">
        <v>0</v>
      </c>
      <c r="K213">
        <v>0</v>
      </c>
      <c r="L213" t="s">
        <v>3</v>
      </c>
      <c r="M213" t="s">
        <v>3</v>
      </c>
      <c r="N213">
        <v>0</v>
      </c>
      <c r="O213">
        <v>1</v>
      </c>
    </row>
    <row r="214" spans="1:15" x14ac:dyDescent="0.2">
      <c r="A214">
        <v>70</v>
      </c>
      <c r="B214">
        <v>1</v>
      </c>
      <c r="D214">
        <v>5</v>
      </c>
      <c r="E214" t="s">
        <v>307</v>
      </c>
      <c r="F214" t="s">
        <v>308</v>
      </c>
      <c r="G214">
        <v>1</v>
      </c>
      <c r="H214">
        <v>0.8</v>
      </c>
      <c r="I214" t="s">
        <v>309</v>
      </c>
      <c r="J214">
        <v>0</v>
      </c>
      <c r="K214">
        <v>0</v>
      </c>
      <c r="L214" t="s">
        <v>3</v>
      </c>
      <c r="M214" t="s">
        <v>3</v>
      </c>
      <c r="N214">
        <v>0</v>
      </c>
      <c r="O214">
        <v>1</v>
      </c>
    </row>
    <row r="215" spans="1:15" x14ac:dyDescent="0.2">
      <c r="A215">
        <v>70</v>
      </c>
      <c r="B215">
        <v>1</v>
      </c>
      <c r="D215">
        <v>6</v>
      </c>
      <c r="E215" t="s">
        <v>310</v>
      </c>
      <c r="F215" t="s">
        <v>311</v>
      </c>
      <c r="G215">
        <v>1</v>
      </c>
      <c r="H215">
        <v>0</v>
      </c>
      <c r="I215" t="s">
        <v>3</v>
      </c>
      <c r="J215">
        <v>0</v>
      </c>
      <c r="K215">
        <v>0</v>
      </c>
      <c r="L215" t="s">
        <v>3</v>
      </c>
      <c r="M215" t="s">
        <v>3</v>
      </c>
      <c r="N215">
        <v>0</v>
      </c>
      <c r="O215">
        <v>0.85</v>
      </c>
    </row>
    <row r="216" spans="1:15" x14ac:dyDescent="0.2">
      <c r="A216">
        <v>70</v>
      </c>
      <c r="B216">
        <v>1</v>
      </c>
      <c r="D216">
        <v>7</v>
      </c>
      <c r="E216" t="s">
        <v>312</v>
      </c>
      <c r="F216" t="s">
        <v>313</v>
      </c>
      <c r="G216">
        <v>1</v>
      </c>
      <c r="H216">
        <v>0</v>
      </c>
      <c r="I216" t="s">
        <v>3</v>
      </c>
      <c r="J216">
        <v>0</v>
      </c>
      <c r="K216">
        <v>0</v>
      </c>
      <c r="L216" t="s">
        <v>3</v>
      </c>
      <c r="M216" t="s">
        <v>3</v>
      </c>
      <c r="N216">
        <v>0</v>
      </c>
      <c r="O216">
        <v>0.8</v>
      </c>
    </row>
    <row r="217" spans="1:15" x14ac:dyDescent="0.2">
      <c r="A217">
        <v>70</v>
      </c>
      <c r="B217">
        <v>1</v>
      </c>
      <c r="D217">
        <v>8</v>
      </c>
      <c r="E217" t="s">
        <v>314</v>
      </c>
      <c r="F217" t="s">
        <v>315</v>
      </c>
      <c r="G217">
        <v>0.7</v>
      </c>
      <c r="H217">
        <v>0</v>
      </c>
      <c r="I217" t="s">
        <v>3</v>
      </c>
      <c r="J217">
        <v>0</v>
      </c>
      <c r="K217">
        <v>0</v>
      </c>
      <c r="L217" t="s">
        <v>3</v>
      </c>
      <c r="M217" t="s">
        <v>3</v>
      </c>
      <c r="N217">
        <v>0</v>
      </c>
      <c r="O217">
        <v>0.94</v>
      </c>
    </row>
    <row r="218" spans="1:15" x14ac:dyDescent="0.2">
      <c r="A218">
        <v>70</v>
      </c>
      <c r="B218">
        <v>1</v>
      </c>
      <c r="D218">
        <v>9</v>
      </c>
      <c r="E218" t="s">
        <v>316</v>
      </c>
      <c r="F218" t="s">
        <v>317</v>
      </c>
      <c r="G218">
        <v>0.9</v>
      </c>
      <c r="H218">
        <v>0</v>
      </c>
      <c r="I218" t="s">
        <v>3</v>
      </c>
      <c r="J218">
        <v>0</v>
      </c>
      <c r="K218">
        <v>0</v>
      </c>
      <c r="L218" t="s">
        <v>3</v>
      </c>
      <c r="M218" t="s">
        <v>3</v>
      </c>
      <c r="N218">
        <v>0</v>
      </c>
      <c r="O218">
        <v>0.9</v>
      </c>
    </row>
    <row r="219" spans="1:15" x14ac:dyDescent="0.2">
      <c r="A219">
        <v>70</v>
      </c>
      <c r="B219">
        <v>1</v>
      </c>
      <c r="D219">
        <v>10</v>
      </c>
      <c r="E219" t="s">
        <v>318</v>
      </c>
      <c r="F219" t="s">
        <v>319</v>
      </c>
      <c r="G219">
        <v>0.6</v>
      </c>
      <c r="H219">
        <v>0</v>
      </c>
      <c r="I219" t="s">
        <v>3</v>
      </c>
      <c r="J219">
        <v>0</v>
      </c>
      <c r="K219">
        <v>0</v>
      </c>
      <c r="L219" t="s">
        <v>3</v>
      </c>
      <c r="M219" t="s">
        <v>3</v>
      </c>
      <c r="N219">
        <v>0</v>
      </c>
      <c r="O219">
        <v>0.6</v>
      </c>
    </row>
    <row r="220" spans="1:15" x14ac:dyDescent="0.2">
      <c r="A220">
        <v>70</v>
      </c>
      <c r="B220">
        <v>1</v>
      </c>
      <c r="D220">
        <v>11</v>
      </c>
      <c r="E220" t="s">
        <v>320</v>
      </c>
      <c r="F220" t="s">
        <v>321</v>
      </c>
      <c r="G220">
        <v>1.2</v>
      </c>
      <c r="H220">
        <v>0</v>
      </c>
      <c r="I220" t="s">
        <v>3</v>
      </c>
      <c r="J220">
        <v>0</v>
      </c>
      <c r="K220">
        <v>0</v>
      </c>
      <c r="L220" t="s">
        <v>3</v>
      </c>
      <c r="M220" t="s">
        <v>3</v>
      </c>
      <c r="N220">
        <v>0</v>
      </c>
      <c r="O220">
        <v>1.2</v>
      </c>
    </row>
    <row r="221" spans="1:15" x14ac:dyDescent="0.2">
      <c r="A221">
        <v>70</v>
      </c>
      <c r="B221">
        <v>1</v>
      </c>
      <c r="D221">
        <v>12</v>
      </c>
      <c r="E221" t="s">
        <v>322</v>
      </c>
      <c r="F221" t="s">
        <v>323</v>
      </c>
      <c r="G221">
        <v>0</v>
      </c>
      <c r="H221">
        <v>0</v>
      </c>
      <c r="I221" t="s">
        <v>3</v>
      </c>
      <c r="J221">
        <v>0</v>
      </c>
      <c r="K221">
        <v>0</v>
      </c>
      <c r="L221" t="s">
        <v>3</v>
      </c>
      <c r="M221" t="s">
        <v>3</v>
      </c>
      <c r="N221">
        <v>0</v>
      </c>
      <c r="O221">
        <v>0</v>
      </c>
    </row>
    <row r="222" spans="1:15" x14ac:dyDescent="0.2">
      <c r="A222">
        <v>70</v>
      </c>
      <c r="B222">
        <v>1</v>
      </c>
      <c r="D222">
        <v>13</v>
      </c>
      <c r="E222" t="s">
        <v>324</v>
      </c>
      <c r="F222" t="s">
        <v>325</v>
      </c>
      <c r="G222">
        <v>1</v>
      </c>
      <c r="H222">
        <v>0</v>
      </c>
      <c r="I222" t="s">
        <v>3</v>
      </c>
      <c r="J222">
        <v>0</v>
      </c>
      <c r="K222">
        <v>0</v>
      </c>
      <c r="L222" t="s">
        <v>3</v>
      </c>
      <c r="M222" t="s">
        <v>3</v>
      </c>
      <c r="N222">
        <v>0</v>
      </c>
      <c r="O222">
        <v>0.94</v>
      </c>
    </row>
    <row r="224" spans="1:15" x14ac:dyDescent="0.2">
      <c r="A224">
        <v>-1</v>
      </c>
    </row>
    <row r="226" spans="1:27" x14ac:dyDescent="0.2">
      <c r="A226" s="4">
        <v>75</v>
      </c>
      <c r="B226" s="4" t="s">
        <v>326</v>
      </c>
      <c r="C226" s="4">
        <v>2000</v>
      </c>
      <c r="D226" s="4">
        <v>0</v>
      </c>
      <c r="E226" s="4">
        <v>1</v>
      </c>
      <c r="F226" s="4"/>
      <c r="G226" s="4">
        <v>0</v>
      </c>
      <c r="H226" s="4">
        <v>1</v>
      </c>
      <c r="I226" s="4">
        <v>0</v>
      </c>
      <c r="J226" s="4">
        <v>3</v>
      </c>
      <c r="K226" s="4">
        <v>0</v>
      </c>
      <c r="L226" s="4">
        <v>0</v>
      </c>
      <c r="M226" s="4">
        <v>0</v>
      </c>
      <c r="N226" s="4">
        <v>31230744</v>
      </c>
      <c r="O226" s="4">
        <v>1</v>
      </c>
    </row>
    <row r="227" spans="1:27" x14ac:dyDescent="0.2">
      <c r="A227" s="4">
        <v>75</v>
      </c>
      <c r="B227" s="4" t="s">
        <v>327</v>
      </c>
      <c r="C227" s="4">
        <v>2017</v>
      </c>
      <c r="D227" s="4">
        <v>0</v>
      </c>
      <c r="E227" s="4">
        <v>8</v>
      </c>
      <c r="F227" s="4"/>
      <c r="G227" s="4">
        <v>0</v>
      </c>
      <c r="H227" s="4">
        <v>1</v>
      </c>
      <c r="I227" s="4">
        <v>0</v>
      </c>
      <c r="J227" s="4">
        <v>3</v>
      </c>
      <c r="K227" s="4">
        <v>0</v>
      </c>
      <c r="L227" s="4">
        <v>0</v>
      </c>
      <c r="M227" s="4">
        <v>1</v>
      </c>
      <c r="N227" s="4">
        <v>31230745</v>
      </c>
      <c r="O227" s="4">
        <v>2</v>
      </c>
    </row>
    <row r="228" spans="1:27" x14ac:dyDescent="0.2">
      <c r="A228" s="6">
        <v>1</v>
      </c>
      <c r="B228" s="6" t="s">
        <v>328</v>
      </c>
      <c r="C228" s="6" t="s">
        <v>329</v>
      </c>
      <c r="D228" s="6">
        <v>2017</v>
      </c>
      <c r="E228" s="6">
        <v>8</v>
      </c>
      <c r="F228" s="6">
        <v>1</v>
      </c>
      <c r="G228" s="6">
        <v>1</v>
      </c>
      <c r="H228" s="6">
        <v>0</v>
      </c>
      <c r="I228" s="6">
        <v>2</v>
      </c>
      <c r="J228" s="6">
        <v>1</v>
      </c>
      <c r="K228" s="6">
        <v>1</v>
      </c>
      <c r="L228" s="6">
        <v>1</v>
      </c>
      <c r="M228" s="6">
        <v>1</v>
      </c>
      <c r="N228" s="6">
        <v>1</v>
      </c>
      <c r="O228" s="6">
        <v>1</v>
      </c>
      <c r="P228" s="6">
        <v>1</v>
      </c>
      <c r="Q228" s="6">
        <v>1</v>
      </c>
      <c r="R228" s="6" t="s">
        <v>3</v>
      </c>
      <c r="S228" s="6" t="s">
        <v>3</v>
      </c>
      <c r="T228" s="6" t="s">
        <v>3</v>
      </c>
      <c r="U228" s="6" t="s">
        <v>3</v>
      </c>
      <c r="V228" s="6" t="s">
        <v>3</v>
      </c>
      <c r="W228" s="6" t="s">
        <v>3</v>
      </c>
      <c r="X228" s="6" t="s">
        <v>3</v>
      </c>
      <c r="Y228" s="6" t="s">
        <v>3</v>
      </c>
      <c r="Z228" s="6" t="s">
        <v>3</v>
      </c>
      <c r="AA228" s="6" t="s">
        <v>3</v>
      </c>
    </row>
    <row r="232" spans="1:27" x14ac:dyDescent="0.2">
      <c r="A232">
        <v>65</v>
      </c>
      <c r="C232">
        <v>1</v>
      </c>
      <c r="D232">
        <v>0</v>
      </c>
      <c r="E232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330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</row>
    <row r="12" spans="1:133" x14ac:dyDescent="0.2">
      <c r="A12" s="1">
        <v>1</v>
      </c>
      <c r="B12" s="1">
        <v>50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6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3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8200</v>
      </c>
      <c r="CI12" s="1" t="s">
        <v>3</v>
      </c>
      <c r="CJ12" s="1" t="s">
        <v>3</v>
      </c>
      <c r="CK12" s="1">
        <v>2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31230744</v>
      </c>
      <c r="E14" s="1">
        <v>31230745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7">
        <v>3</v>
      </c>
      <c r="B16" s="7">
        <v>1</v>
      </c>
      <c r="C16" s="7" t="s">
        <v>12</v>
      </c>
      <c r="D16" s="7" t="s">
        <v>5</v>
      </c>
      <c r="E16" s="8">
        <f>(Source!F156)/1000</f>
        <v>561.56547</v>
      </c>
      <c r="F16" s="8">
        <f>(Source!F157)/1000</f>
        <v>0</v>
      </c>
      <c r="G16" s="8">
        <f>(Source!F148)/1000</f>
        <v>0</v>
      </c>
      <c r="H16" s="8">
        <f>(Source!F158)/1000+(Source!F159)/1000</f>
        <v>98.502870000000001</v>
      </c>
      <c r="I16" s="8">
        <f>E16+F16+G16+H16</f>
        <v>660.06834000000003</v>
      </c>
      <c r="J16" s="8">
        <f>(Source!F154)/1000</f>
        <v>34.774099999999997</v>
      </c>
      <c r="T16" s="9">
        <f>(Source!P156)/1000</f>
        <v>5567.86103</v>
      </c>
      <c r="U16" s="9">
        <f>(Source!P157)/1000</f>
        <v>0</v>
      </c>
      <c r="V16" s="9">
        <f>(Source!P148)/1000</f>
        <v>0</v>
      </c>
      <c r="W16" s="9">
        <f>(Source!P158)/1000+(Source!P159)/1000</f>
        <v>107.29617999999999</v>
      </c>
      <c r="X16" s="9">
        <f>T16+U16+V16+W16</f>
        <v>5675.1572100000003</v>
      </c>
      <c r="Y16" s="9">
        <f>(Source!P154)/1000</f>
        <v>859.61539000000005</v>
      </c>
      <c r="AI16" s="7">
        <v>0</v>
      </c>
      <c r="AJ16" s="7">
        <v>-1</v>
      </c>
      <c r="AK16" s="7" t="s">
        <v>3</v>
      </c>
      <c r="AL16" s="7" t="s">
        <v>3</v>
      </c>
      <c r="AM16" s="7" t="s">
        <v>3</v>
      </c>
      <c r="AN16" s="7">
        <v>0</v>
      </c>
      <c r="AO16" s="7" t="s">
        <v>3</v>
      </c>
      <c r="AP16" s="7" t="s">
        <v>3</v>
      </c>
      <c r="AT16" s="8">
        <v>576117.03</v>
      </c>
      <c r="AU16" s="8">
        <v>476478.1</v>
      </c>
      <c r="AV16" s="8">
        <v>0</v>
      </c>
      <c r="AW16" s="8">
        <v>0</v>
      </c>
      <c r="AX16" s="8">
        <v>0</v>
      </c>
      <c r="AY16" s="8">
        <v>64864.83</v>
      </c>
      <c r="AZ16" s="8">
        <v>2749.46</v>
      </c>
      <c r="BA16" s="8">
        <v>34774.1</v>
      </c>
      <c r="BB16" s="8">
        <v>561565.47</v>
      </c>
      <c r="BC16" s="8">
        <v>0</v>
      </c>
      <c r="BD16" s="8">
        <v>98502.87</v>
      </c>
      <c r="BE16" s="8">
        <v>0</v>
      </c>
      <c r="BF16" s="8">
        <v>4232.2314632000007</v>
      </c>
      <c r="BG16" s="8">
        <v>217.54818110000005</v>
      </c>
      <c r="BH16" s="8">
        <v>23670.07</v>
      </c>
      <c r="BI16" s="8">
        <v>49429.72</v>
      </c>
      <c r="BJ16" s="8">
        <v>34521.589999999997</v>
      </c>
      <c r="BK16" s="8">
        <v>660068.34</v>
      </c>
      <c r="BR16" s="9">
        <v>3951366.66</v>
      </c>
      <c r="BS16" s="9">
        <v>2657267.37</v>
      </c>
      <c r="BT16" s="9">
        <v>0</v>
      </c>
      <c r="BU16" s="9">
        <v>0</v>
      </c>
      <c r="BV16" s="9">
        <v>0</v>
      </c>
      <c r="BW16" s="9">
        <v>434483.9</v>
      </c>
      <c r="BX16" s="9">
        <v>67563.06</v>
      </c>
      <c r="BY16" s="9">
        <v>859615.39</v>
      </c>
      <c r="BZ16" s="9">
        <v>5567861.0300000003</v>
      </c>
      <c r="CA16" s="9">
        <v>0</v>
      </c>
      <c r="CB16" s="9">
        <v>107296.18</v>
      </c>
      <c r="CC16" s="9">
        <v>0</v>
      </c>
      <c r="CD16" s="9">
        <v>4232.2314632000007</v>
      </c>
      <c r="CE16" s="9">
        <v>217.54818110000005</v>
      </c>
      <c r="CF16" s="9">
        <v>23670.07</v>
      </c>
      <c r="CG16" s="9">
        <v>1041092.27</v>
      </c>
      <c r="CH16" s="9">
        <v>682698.28</v>
      </c>
      <c r="CI16" s="9">
        <v>5675157.21</v>
      </c>
    </row>
    <row r="18" spans="1:40" x14ac:dyDescent="0.2">
      <c r="A18">
        <v>51</v>
      </c>
      <c r="E18" s="10">
        <f>SUMIF(A16:A17,3,E16:E17)</f>
        <v>561.56547</v>
      </c>
      <c r="F18" s="10">
        <f>SUMIF(A16:A17,3,F16:F17)</f>
        <v>0</v>
      </c>
      <c r="G18" s="10">
        <f>SUMIF(A16:A17,3,G16:G17)</f>
        <v>0</v>
      </c>
      <c r="H18" s="10">
        <f>SUMIF(A16:A17,3,H16:H17)</f>
        <v>98.502870000000001</v>
      </c>
      <c r="I18" s="10">
        <f>SUMIF(A16:A17,3,I16:I17)</f>
        <v>660.06834000000003</v>
      </c>
      <c r="J18" s="10">
        <f>SUMIF(A16:A17,3,J16:J17)</f>
        <v>34.774099999999997</v>
      </c>
      <c r="K18" s="10"/>
      <c r="L18" s="10"/>
      <c r="M18" s="10"/>
      <c r="N18" s="10"/>
      <c r="O18" s="10"/>
      <c r="P18" s="10"/>
      <c r="Q18" s="10"/>
      <c r="R18" s="10"/>
      <c r="S18" s="10"/>
      <c r="T18" s="3">
        <f>SUMIF(A16:A17,3,T16:T17)</f>
        <v>5567.86103</v>
      </c>
      <c r="U18" s="3">
        <f>SUMIF(A16:A17,3,U16:U17)</f>
        <v>0</v>
      </c>
      <c r="V18" s="3">
        <f>SUMIF(A16:A17,3,V16:V17)</f>
        <v>0</v>
      </c>
      <c r="W18" s="3">
        <f>SUMIF(A16:A17,3,W16:W17)</f>
        <v>107.29617999999999</v>
      </c>
      <c r="X18" s="3">
        <f>SUMIF(A16:A17,3,X16:X17)</f>
        <v>5675.1572100000003</v>
      </c>
      <c r="Y18" s="3">
        <f>SUMIF(A16:A17,3,Y16:Y17)</f>
        <v>859.61539000000005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20" spans="1:40" x14ac:dyDescent="0.2">
      <c r="A20" s="5">
        <v>50</v>
      </c>
      <c r="B20" s="5">
        <v>0</v>
      </c>
      <c r="C20" s="5">
        <v>0</v>
      </c>
      <c r="D20" s="5">
        <v>1</v>
      </c>
      <c r="E20" s="5">
        <v>201</v>
      </c>
      <c r="F20" s="5">
        <v>576117.03</v>
      </c>
      <c r="G20" s="5" t="s">
        <v>213</v>
      </c>
      <c r="H20" s="5" t="s">
        <v>214</v>
      </c>
      <c r="I20" s="5"/>
      <c r="J20" s="5"/>
      <c r="K20" s="5">
        <v>201</v>
      </c>
      <c r="L20" s="5">
        <v>1</v>
      </c>
      <c r="M20" s="5">
        <v>3</v>
      </c>
      <c r="N20" s="5" t="s">
        <v>3</v>
      </c>
      <c r="O20" s="5">
        <v>2</v>
      </c>
      <c r="P20" s="5">
        <v>3951366.66</v>
      </c>
    </row>
    <row r="21" spans="1:40" x14ac:dyDescent="0.2">
      <c r="A21" s="5">
        <v>50</v>
      </c>
      <c r="B21" s="5">
        <v>0</v>
      </c>
      <c r="C21" s="5">
        <v>0</v>
      </c>
      <c r="D21" s="5">
        <v>1</v>
      </c>
      <c r="E21" s="5">
        <v>202</v>
      </c>
      <c r="F21" s="5">
        <v>476478.1</v>
      </c>
      <c r="G21" s="5" t="s">
        <v>215</v>
      </c>
      <c r="H21" s="5" t="s">
        <v>216</v>
      </c>
      <c r="I21" s="5"/>
      <c r="J21" s="5"/>
      <c r="K21" s="5">
        <v>202</v>
      </c>
      <c r="L21" s="5">
        <v>2</v>
      </c>
      <c r="M21" s="5">
        <v>3</v>
      </c>
      <c r="N21" s="5" t="s">
        <v>3</v>
      </c>
      <c r="O21" s="5">
        <v>2</v>
      </c>
      <c r="P21" s="5">
        <v>2657267.37</v>
      </c>
    </row>
    <row r="22" spans="1:40" x14ac:dyDescent="0.2">
      <c r="A22" s="5">
        <v>50</v>
      </c>
      <c r="B22" s="5">
        <v>0</v>
      </c>
      <c r="C22" s="5">
        <v>0</v>
      </c>
      <c r="D22" s="5">
        <v>1</v>
      </c>
      <c r="E22" s="5">
        <v>222</v>
      </c>
      <c r="F22" s="5">
        <v>0</v>
      </c>
      <c r="G22" s="5" t="s">
        <v>217</v>
      </c>
      <c r="H22" s="5" t="s">
        <v>218</v>
      </c>
      <c r="I22" s="5"/>
      <c r="J22" s="5"/>
      <c r="K22" s="5">
        <v>222</v>
      </c>
      <c r="L22" s="5">
        <v>3</v>
      </c>
      <c r="M22" s="5">
        <v>3</v>
      </c>
      <c r="N22" s="5" t="s">
        <v>3</v>
      </c>
      <c r="O22" s="5">
        <v>2</v>
      </c>
      <c r="P22" s="5">
        <v>0</v>
      </c>
    </row>
    <row r="23" spans="1:40" x14ac:dyDescent="0.2">
      <c r="A23" s="5">
        <v>50</v>
      </c>
      <c r="B23" s="5">
        <v>0</v>
      </c>
      <c r="C23" s="5">
        <v>0</v>
      </c>
      <c r="D23" s="5">
        <v>1</v>
      </c>
      <c r="E23" s="5">
        <v>225</v>
      </c>
      <c r="F23" s="5">
        <v>476478.1</v>
      </c>
      <c r="G23" s="5" t="s">
        <v>219</v>
      </c>
      <c r="H23" s="5" t="s">
        <v>220</v>
      </c>
      <c r="I23" s="5"/>
      <c r="J23" s="5"/>
      <c r="K23" s="5">
        <v>225</v>
      </c>
      <c r="L23" s="5">
        <v>4</v>
      </c>
      <c r="M23" s="5">
        <v>3</v>
      </c>
      <c r="N23" s="5" t="s">
        <v>3</v>
      </c>
      <c r="O23" s="5">
        <v>2</v>
      </c>
      <c r="P23" s="5">
        <v>2657267.37</v>
      </c>
    </row>
    <row r="24" spans="1:40" x14ac:dyDescent="0.2">
      <c r="A24" s="5">
        <v>50</v>
      </c>
      <c r="B24" s="5">
        <v>0</v>
      </c>
      <c r="C24" s="5">
        <v>0</v>
      </c>
      <c r="D24" s="5">
        <v>1</v>
      </c>
      <c r="E24" s="5">
        <v>226</v>
      </c>
      <c r="F24" s="5">
        <v>476478.1</v>
      </c>
      <c r="G24" s="5" t="s">
        <v>221</v>
      </c>
      <c r="H24" s="5" t="s">
        <v>222</v>
      </c>
      <c r="I24" s="5"/>
      <c r="J24" s="5"/>
      <c r="K24" s="5">
        <v>226</v>
      </c>
      <c r="L24" s="5">
        <v>5</v>
      </c>
      <c r="M24" s="5">
        <v>3</v>
      </c>
      <c r="N24" s="5" t="s">
        <v>3</v>
      </c>
      <c r="O24" s="5">
        <v>2</v>
      </c>
      <c r="P24" s="5">
        <v>2657267.37</v>
      </c>
    </row>
    <row r="25" spans="1:40" x14ac:dyDescent="0.2">
      <c r="A25" s="5">
        <v>50</v>
      </c>
      <c r="B25" s="5">
        <v>0</v>
      </c>
      <c r="C25" s="5">
        <v>0</v>
      </c>
      <c r="D25" s="5">
        <v>1</v>
      </c>
      <c r="E25" s="5">
        <v>227</v>
      </c>
      <c r="F25" s="5">
        <v>0</v>
      </c>
      <c r="G25" s="5" t="s">
        <v>223</v>
      </c>
      <c r="H25" s="5" t="s">
        <v>224</v>
      </c>
      <c r="I25" s="5"/>
      <c r="J25" s="5"/>
      <c r="K25" s="5">
        <v>227</v>
      </c>
      <c r="L25" s="5">
        <v>6</v>
      </c>
      <c r="M25" s="5">
        <v>3</v>
      </c>
      <c r="N25" s="5" t="s">
        <v>3</v>
      </c>
      <c r="O25" s="5">
        <v>2</v>
      </c>
      <c r="P25" s="5">
        <v>0</v>
      </c>
    </row>
    <row r="26" spans="1:40" x14ac:dyDescent="0.2">
      <c r="A26" s="5">
        <v>50</v>
      </c>
      <c r="B26" s="5">
        <v>0</v>
      </c>
      <c r="C26" s="5">
        <v>0</v>
      </c>
      <c r="D26" s="5">
        <v>1</v>
      </c>
      <c r="E26" s="5">
        <v>228</v>
      </c>
      <c r="F26" s="5">
        <v>476478.1</v>
      </c>
      <c r="G26" s="5" t="s">
        <v>225</v>
      </c>
      <c r="H26" s="5" t="s">
        <v>226</v>
      </c>
      <c r="I26" s="5"/>
      <c r="J26" s="5"/>
      <c r="K26" s="5">
        <v>228</v>
      </c>
      <c r="L26" s="5">
        <v>7</v>
      </c>
      <c r="M26" s="5">
        <v>3</v>
      </c>
      <c r="N26" s="5" t="s">
        <v>3</v>
      </c>
      <c r="O26" s="5">
        <v>2</v>
      </c>
      <c r="P26" s="5">
        <v>2657267.37</v>
      </c>
    </row>
    <row r="27" spans="1:40" x14ac:dyDescent="0.2">
      <c r="A27" s="5">
        <v>50</v>
      </c>
      <c r="B27" s="5">
        <v>0</v>
      </c>
      <c r="C27" s="5">
        <v>0</v>
      </c>
      <c r="D27" s="5">
        <v>1</v>
      </c>
      <c r="E27" s="5">
        <v>216</v>
      </c>
      <c r="F27" s="5">
        <v>0</v>
      </c>
      <c r="G27" s="5" t="s">
        <v>227</v>
      </c>
      <c r="H27" s="5" t="s">
        <v>228</v>
      </c>
      <c r="I27" s="5"/>
      <c r="J27" s="5"/>
      <c r="K27" s="5">
        <v>216</v>
      </c>
      <c r="L27" s="5">
        <v>8</v>
      </c>
      <c r="M27" s="5">
        <v>3</v>
      </c>
      <c r="N27" s="5" t="s">
        <v>3</v>
      </c>
      <c r="O27" s="5">
        <v>2</v>
      </c>
      <c r="P27" s="5">
        <v>0</v>
      </c>
    </row>
    <row r="28" spans="1:40" x14ac:dyDescent="0.2">
      <c r="A28" s="5">
        <v>50</v>
      </c>
      <c r="B28" s="5">
        <v>0</v>
      </c>
      <c r="C28" s="5">
        <v>0</v>
      </c>
      <c r="D28" s="5">
        <v>1</v>
      </c>
      <c r="E28" s="5">
        <v>223</v>
      </c>
      <c r="F28" s="5">
        <v>0</v>
      </c>
      <c r="G28" s="5" t="s">
        <v>229</v>
      </c>
      <c r="H28" s="5" t="s">
        <v>230</v>
      </c>
      <c r="I28" s="5"/>
      <c r="J28" s="5"/>
      <c r="K28" s="5">
        <v>223</v>
      </c>
      <c r="L28" s="5">
        <v>9</v>
      </c>
      <c r="M28" s="5">
        <v>3</v>
      </c>
      <c r="N28" s="5" t="s">
        <v>3</v>
      </c>
      <c r="O28" s="5">
        <v>2</v>
      </c>
      <c r="P28" s="5">
        <v>0</v>
      </c>
    </row>
    <row r="29" spans="1:40" x14ac:dyDescent="0.2">
      <c r="A29" s="5">
        <v>50</v>
      </c>
      <c r="B29" s="5">
        <v>0</v>
      </c>
      <c r="C29" s="5">
        <v>0</v>
      </c>
      <c r="D29" s="5">
        <v>1</v>
      </c>
      <c r="E29" s="5">
        <v>229</v>
      </c>
      <c r="F29" s="5">
        <v>0</v>
      </c>
      <c r="G29" s="5" t="s">
        <v>231</v>
      </c>
      <c r="H29" s="5" t="s">
        <v>232</v>
      </c>
      <c r="I29" s="5"/>
      <c r="J29" s="5"/>
      <c r="K29" s="5">
        <v>229</v>
      </c>
      <c r="L29" s="5">
        <v>10</v>
      </c>
      <c r="M29" s="5">
        <v>3</v>
      </c>
      <c r="N29" s="5" t="s">
        <v>3</v>
      </c>
      <c r="O29" s="5">
        <v>2</v>
      </c>
      <c r="P29" s="5">
        <v>0</v>
      </c>
    </row>
    <row r="30" spans="1:40" x14ac:dyDescent="0.2">
      <c r="A30" s="5">
        <v>50</v>
      </c>
      <c r="B30" s="5">
        <v>0</v>
      </c>
      <c r="C30" s="5">
        <v>0</v>
      </c>
      <c r="D30" s="5">
        <v>1</v>
      </c>
      <c r="E30" s="5">
        <v>203</v>
      </c>
      <c r="F30" s="5">
        <v>64864.83</v>
      </c>
      <c r="G30" s="5" t="s">
        <v>233</v>
      </c>
      <c r="H30" s="5" t="s">
        <v>234</v>
      </c>
      <c r="I30" s="5"/>
      <c r="J30" s="5"/>
      <c r="K30" s="5">
        <v>203</v>
      </c>
      <c r="L30" s="5">
        <v>11</v>
      </c>
      <c r="M30" s="5">
        <v>3</v>
      </c>
      <c r="N30" s="5" t="s">
        <v>3</v>
      </c>
      <c r="O30" s="5">
        <v>2</v>
      </c>
      <c r="P30" s="5">
        <v>434483.9</v>
      </c>
    </row>
    <row r="31" spans="1:40" x14ac:dyDescent="0.2">
      <c r="A31" s="5">
        <v>50</v>
      </c>
      <c r="B31" s="5">
        <v>0</v>
      </c>
      <c r="C31" s="5">
        <v>0</v>
      </c>
      <c r="D31" s="5">
        <v>1</v>
      </c>
      <c r="E31" s="5">
        <v>231</v>
      </c>
      <c r="F31" s="5">
        <v>0</v>
      </c>
      <c r="G31" s="5" t="s">
        <v>235</v>
      </c>
      <c r="H31" s="5" t="s">
        <v>236</v>
      </c>
      <c r="I31" s="5"/>
      <c r="J31" s="5"/>
      <c r="K31" s="5">
        <v>231</v>
      </c>
      <c r="L31" s="5">
        <v>12</v>
      </c>
      <c r="M31" s="5">
        <v>3</v>
      </c>
      <c r="N31" s="5" t="s">
        <v>3</v>
      </c>
      <c r="O31" s="5">
        <v>2</v>
      </c>
      <c r="P31" s="5">
        <v>0</v>
      </c>
    </row>
    <row r="32" spans="1:40" x14ac:dyDescent="0.2">
      <c r="A32" s="5">
        <v>50</v>
      </c>
      <c r="B32" s="5">
        <v>0</v>
      </c>
      <c r="C32" s="5">
        <v>0</v>
      </c>
      <c r="D32" s="5">
        <v>1</v>
      </c>
      <c r="E32" s="5">
        <v>204</v>
      </c>
      <c r="F32" s="5">
        <v>2749.46</v>
      </c>
      <c r="G32" s="5" t="s">
        <v>237</v>
      </c>
      <c r="H32" s="5" t="s">
        <v>238</v>
      </c>
      <c r="I32" s="5"/>
      <c r="J32" s="5"/>
      <c r="K32" s="5">
        <v>204</v>
      </c>
      <c r="L32" s="5">
        <v>13</v>
      </c>
      <c r="M32" s="5">
        <v>3</v>
      </c>
      <c r="N32" s="5" t="s">
        <v>3</v>
      </c>
      <c r="O32" s="5">
        <v>2</v>
      </c>
      <c r="P32" s="5">
        <v>67563.06</v>
      </c>
    </row>
    <row r="33" spans="1:16" x14ac:dyDescent="0.2">
      <c r="A33" s="5">
        <v>50</v>
      </c>
      <c r="B33" s="5">
        <v>0</v>
      </c>
      <c r="C33" s="5">
        <v>0</v>
      </c>
      <c r="D33" s="5">
        <v>1</v>
      </c>
      <c r="E33" s="5">
        <v>205</v>
      </c>
      <c r="F33" s="5">
        <v>34774.1</v>
      </c>
      <c r="G33" s="5" t="s">
        <v>239</v>
      </c>
      <c r="H33" s="5" t="s">
        <v>240</v>
      </c>
      <c r="I33" s="5"/>
      <c r="J33" s="5"/>
      <c r="K33" s="5">
        <v>205</v>
      </c>
      <c r="L33" s="5">
        <v>14</v>
      </c>
      <c r="M33" s="5">
        <v>3</v>
      </c>
      <c r="N33" s="5" t="s">
        <v>3</v>
      </c>
      <c r="O33" s="5">
        <v>2</v>
      </c>
      <c r="P33" s="5">
        <v>859615.39</v>
      </c>
    </row>
    <row r="34" spans="1:16" x14ac:dyDescent="0.2">
      <c r="A34" s="5">
        <v>50</v>
      </c>
      <c r="B34" s="5">
        <v>0</v>
      </c>
      <c r="C34" s="5">
        <v>0</v>
      </c>
      <c r="D34" s="5">
        <v>1</v>
      </c>
      <c r="E34" s="5">
        <v>232</v>
      </c>
      <c r="F34" s="5">
        <v>0</v>
      </c>
      <c r="G34" s="5" t="s">
        <v>241</v>
      </c>
      <c r="H34" s="5" t="s">
        <v>242</v>
      </c>
      <c r="I34" s="5"/>
      <c r="J34" s="5"/>
      <c r="K34" s="5">
        <v>232</v>
      </c>
      <c r="L34" s="5">
        <v>15</v>
      </c>
      <c r="M34" s="5">
        <v>3</v>
      </c>
      <c r="N34" s="5" t="s">
        <v>3</v>
      </c>
      <c r="O34" s="5">
        <v>2</v>
      </c>
      <c r="P34" s="5">
        <v>0</v>
      </c>
    </row>
    <row r="35" spans="1:16" x14ac:dyDescent="0.2">
      <c r="A35" s="5">
        <v>50</v>
      </c>
      <c r="B35" s="5">
        <v>0</v>
      </c>
      <c r="C35" s="5">
        <v>0</v>
      </c>
      <c r="D35" s="5">
        <v>1</v>
      </c>
      <c r="E35" s="5">
        <v>214</v>
      </c>
      <c r="F35" s="5">
        <v>561565.47</v>
      </c>
      <c r="G35" s="5" t="s">
        <v>243</v>
      </c>
      <c r="H35" s="5" t="s">
        <v>244</v>
      </c>
      <c r="I35" s="5"/>
      <c r="J35" s="5"/>
      <c r="K35" s="5">
        <v>214</v>
      </c>
      <c r="L35" s="5">
        <v>16</v>
      </c>
      <c r="M35" s="5">
        <v>3</v>
      </c>
      <c r="N35" s="5" t="s">
        <v>3</v>
      </c>
      <c r="O35" s="5">
        <v>2</v>
      </c>
      <c r="P35" s="5">
        <v>5567861.0300000003</v>
      </c>
    </row>
    <row r="36" spans="1:16" x14ac:dyDescent="0.2">
      <c r="A36" s="5">
        <v>50</v>
      </c>
      <c r="B36" s="5">
        <v>0</v>
      </c>
      <c r="C36" s="5">
        <v>0</v>
      </c>
      <c r="D36" s="5">
        <v>1</v>
      </c>
      <c r="E36" s="5">
        <v>215</v>
      </c>
      <c r="F36" s="5">
        <v>0</v>
      </c>
      <c r="G36" s="5" t="s">
        <v>245</v>
      </c>
      <c r="H36" s="5" t="s">
        <v>246</v>
      </c>
      <c r="I36" s="5"/>
      <c r="J36" s="5"/>
      <c r="K36" s="5">
        <v>215</v>
      </c>
      <c r="L36" s="5">
        <v>17</v>
      </c>
      <c r="M36" s="5">
        <v>3</v>
      </c>
      <c r="N36" s="5" t="s">
        <v>3</v>
      </c>
      <c r="O36" s="5">
        <v>2</v>
      </c>
      <c r="P36" s="5">
        <v>0</v>
      </c>
    </row>
    <row r="37" spans="1:16" x14ac:dyDescent="0.2">
      <c r="A37" s="5">
        <v>50</v>
      </c>
      <c r="B37" s="5">
        <v>0</v>
      </c>
      <c r="C37" s="5">
        <v>0</v>
      </c>
      <c r="D37" s="5">
        <v>1</v>
      </c>
      <c r="E37" s="5">
        <v>217</v>
      </c>
      <c r="F37" s="5">
        <v>98502.87</v>
      </c>
      <c r="G37" s="5" t="s">
        <v>247</v>
      </c>
      <c r="H37" s="5" t="s">
        <v>248</v>
      </c>
      <c r="I37" s="5"/>
      <c r="J37" s="5"/>
      <c r="K37" s="5">
        <v>217</v>
      </c>
      <c r="L37" s="5">
        <v>18</v>
      </c>
      <c r="M37" s="5">
        <v>3</v>
      </c>
      <c r="N37" s="5" t="s">
        <v>3</v>
      </c>
      <c r="O37" s="5">
        <v>2</v>
      </c>
      <c r="P37" s="5">
        <v>107296.18</v>
      </c>
    </row>
    <row r="38" spans="1:16" x14ac:dyDescent="0.2">
      <c r="A38" s="5">
        <v>50</v>
      </c>
      <c r="B38" s="5">
        <v>0</v>
      </c>
      <c r="C38" s="5">
        <v>0</v>
      </c>
      <c r="D38" s="5">
        <v>1</v>
      </c>
      <c r="E38" s="5">
        <v>230</v>
      </c>
      <c r="F38" s="5">
        <v>0</v>
      </c>
      <c r="G38" s="5" t="s">
        <v>249</v>
      </c>
      <c r="H38" s="5" t="s">
        <v>250</v>
      </c>
      <c r="I38" s="5"/>
      <c r="J38" s="5"/>
      <c r="K38" s="5">
        <v>230</v>
      </c>
      <c r="L38" s="5">
        <v>19</v>
      </c>
      <c r="M38" s="5">
        <v>3</v>
      </c>
      <c r="N38" s="5" t="s">
        <v>3</v>
      </c>
      <c r="O38" s="5">
        <v>2</v>
      </c>
      <c r="P38" s="5">
        <v>0</v>
      </c>
    </row>
    <row r="39" spans="1:16" x14ac:dyDescent="0.2">
      <c r="A39" s="5">
        <v>50</v>
      </c>
      <c r="B39" s="5">
        <v>0</v>
      </c>
      <c r="C39" s="5">
        <v>0</v>
      </c>
      <c r="D39" s="5">
        <v>1</v>
      </c>
      <c r="E39" s="5">
        <v>206</v>
      </c>
      <c r="F39" s="5">
        <v>0</v>
      </c>
      <c r="G39" s="5" t="s">
        <v>251</v>
      </c>
      <c r="H39" s="5" t="s">
        <v>252</v>
      </c>
      <c r="I39" s="5"/>
      <c r="J39" s="5"/>
      <c r="K39" s="5">
        <v>206</v>
      </c>
      <c r="L39" s="5">
        <v>20</v>
      </c>
      <c r="M39" s="5">
        <v>3</v>
      </c>
      <c r="N39" s="5" t="s">
        <v>3</v>
      </c>
      <c r="O39" s="5">
        <v>2</v>
      </c>
      <c r="P39" s="5">
        <v>0</v>
      </c>
    </row>
    <row r="40" spans="1:16" x14ac:dyDescent="0.2">
      <c r="A40" s="5">
        <v>50</v>
      </c>
      <c r="B40" s="5">
        <v>0</v>
      </c>
      <c r="C40" s="5">
        <v>0</v>
      </c>
      <c r="D40" s="5">
        <v>1</v>
      </c>
      <c r="E40" s="5">
        <v>207</v>
      </c>
      <c r="F40" s="5">
        <v>4232.2314632000007</v>
      </c>
      <c r="G40" s="5" t="s">
        <v>253</v>
      </c>
      <c r="H40" s="5" t="s">
        <v>254</v>
      </c>
      <c r="I40" s="5"/>
      <c r="J40" s="5"/>
      <c r="K40" s="5">
        <v>207</v>
      </c>
      <c r="L40" s="5">
        <v>21</v>
      </c>
      <c r="M40" s="5">
        <v>3</v>
      </c>
      <c r="N40" s="5" t="s">
        <v>3</v>
      </c>
      <c r="O40" s="5">
        <v>-1</v>
      </c>
      <c r="P40" s="5">
        <v>4232.2314632000007</v>
      </c>
    </row>
    <row r="41" spans="1:16" x14ac:dyDescent="0.2">
      <c r="A41" s="5">
        <v>50</v>
      </c>
      <c r="B41" s="5">
        <v>0</v>
      </c>
      <c r="C41" s="5">
        <v>0</v>
      </c>
      <c r="D41" s="5">
        <v>1</v>
      </c>
      <c r="E41" s="5">
        <v>208</v>
      </c>
      <c r="F41" s="5">
        <v>217.54818110000005</v>
      </c>
      <c r="G41" s="5" t="s">
        <v>255</v>
      </c>
      <c r="H41" s="5" t="s">
        <v>256</v>
      </c>
      <c r="I41" s="5"/>
      <c r="J41" s="5"/>
      <c r="K41" s="5">
        <v>208</v>
      </c>
      <c r="L41" s="5">
        <v>22</v>
      </c>
      <c r="M41" s="5">
        <v>3</v>
      </c>
      <c r="N41" s="5" t="s">
        <v>3</v>
      </c>
      <c r="O41" s="5">
        <v>-1</v>
      </c>
      <c r="P41" s="5">
        <v>217.54818110000005</v>
      </c>
    </row>
    <row r="42" spans="1:16" x14ac:dyDescent="0.2">
      <c r="A42" s="5">
        <v>50</v>
      </c>
      <c r="B42" s="5">
        <v>0</v>
      </c>
      <c r="C42" s="5">
        <v>0</v>
      </c>
      <c r="D42" s="5">
        <v>1</v>
      </c>
      <c r="E42" s="5">
        <v>209</v>
      </c>
      <c r="F42" s="5">
        <v>23670.07</v>
      </c>
      <c r="G42" s="5" t="s">
        <v>257</v>
      </c>
      <c r="H42" s="5" t="s">
        <v>258</v>
      </c>
      <c r="I42" s="5"/>
      <c r="J42" s="5"/>
      <c r="K42" s="5">
        <v>209</v>
      </c>
      <c r="L42" s="5">
        <v>23</v>
      </c>
      <c r="M42" s="5">
        <v>3</v>
      </c>
      <c r="N42" s="5" t="s">
        <v>3</v>
      </c>
      <c r="O42" s="5">
        <v>2</v>
      </c>
      <c r="P42" s="5">
        <v>23670.07</v>
      </c>
    </row>
    <row r="43" spans="1:16" x14ac:dyDescent="0.2">
      <c r="A43" s="5">
        <v>50</v>
      </c>
      <c r="B43" s="5">
        <v>0</v>
      </c>
      <c r="C43" s="5">
        <v>0</v>
      </c>
      <c r="D43" s="5">
        <v>1</v>
      </c>
      <c r="E43" s="5">
        <v>210</v>
      </c>
      <c r="F43" s="5">
        <v>49429.72</v>
      </c>
      <c r="G43" s="5" t="s">
        <v>259</v>
      </c>
      <c r="H43" s="5" t="s">
        <v>260</v>
      </c>
      <c r="I43" s="5"/>
      <c r="J43" s="5"/>
      <c r="K43" s="5">
        <v>210</v>
      </c>
      <c r="L43" s="5">
        <v>24</v>
      </c>
      <c r="M43" s="5">
        <v>3</v>
      </c>
      <c r="N43" s="5" t="s">
        <v>3</v>
      </c>
      <c r="O43" s="5">
        <v>2</v>
      </c>
      <c r="P43" s="5">
        <v>1041092.27</v>
      </c>
    </row>
    <row r="44" spans="1:16" x14ac:dyDescent="0.2">
      <c r="A44" s="5">
        <v>50</v>
      </c>
      <c r="B44" s="5">
        <v>0</v>
      </c>
      <c r="C44" s="5">
        <v>0</v>
      </c>
      <c r="D44" s="5">
        <v>1</v>
      </c>
      <c r="E44" s="5">
        <v>211</v>
      </c>
      <c r="F44" s="5">
        <v>34521.589999999997</v>
      </c>
      <c r="G44" s="5" t="s">
        <v>261</v>
      </c>
      <c r="H44" s="5" t="s">
        <v>262</v>
      </c>
      <c r="I44" s="5"/>
      <c r="J44" s="5"/>
      <c r="K44" s="5">
        <v>211</v>
      </c>
      <c r="L44" s="5">
        <v>25</v>
      </c>
      <c r="M44" s="5">
        <v>3</v>
      </c>
      <c r="N44" s="5" t="s">
        <v>3</v>
      </c>
      <c r="O44" s="5">
        <v>2</v>
      </c>
      <c r="P44" s="5">
        <v>682698.28</v>
      </c>
    </row>
    <row r="45" spans="1:16" x14ac:dyDescent="0.2">
      <c r="A45" s="5">
        <v>50</v>
      </c>
      <c r="B45" s="5">
        <v>0</v>
      </c>
      <c r="C45" s="5">
        <v>0</v>
      </c>
      <c r="D45" s="5">
        <v>1</v>
      </c>
      <c r="E45" s="5">
        <v>224</v>
      </c>
      <c r="F45" s="5">
        <v>660068.34</v>
      </c>
      <c r="G45" s="5" t="s">
        <v>263</v>
      </c>
      <c r="H45" s="5" t="s">
        <v>264</v>
      </c>
      <c r="I45" s="5"/>
      <c r="J45" s="5"/>
      <c r="K45" s="5">
        <v>224</v>
      </c>
      <c r="L45" s="5">
        <v>26</v>
      </c>
      <c r="M45" s="5">
        <v>3</v>
      </c>
      <c r="N45" s="5" t="s">
        <v>3</v>
      </c>
      <c r="O45" s="5">
        <v>2</v>
      </c>
      <c r="P45" s="5">
        <v>5675157.21</v>
      </c>
    </row>
    <row r="47" spans="1:16" x14ac:dyDescent="0.2">
      <c r="A47">
        <v>-1</v>
      </c>
    </row>
    <row r="50" spans="1:27" x14ac:dyDescent="0.2">
      <c r="A50" s="4">
        <v>75</v>
      </c>
      <c r="B50" s="4" t="s">
        <v>326</v>
      </c>
      <c r="C50" s="4">
        <v>2000</v>
      </c>
      <c r="D50" s="4">
        <v>0</v>
      </c>
      <c r="E50" s="4">
        <v>1</v>
      </c>
      <c r="F50" s="4"/>
      <c r="G50" s="4">
        <v>0</v>
      </c>
      <c r="H50" s="4">
        <v>1</v>
      </c>
      <c r="I50" s="4">
        <v>0</v>
      </c>
      <c r="J50" s="4">
        <v>3</v>
      </c>
      <c r="K50" s="4">
        <v>0</v>
      </c>
      <c r="L50" s="4">
        <v>0</v>
      </c>
      <c r="M50" s="4">
        <v>0</v>
      </c>
      <c r="N50" s="4">
        <v>31230744</v>
      </c>
      <c r="O50" s="4">
        <v>1</v>
      </c>
    </row>
    <row r="51" spans="1:27" x14ac:dyDescent="0.2">
      <c r="A51" s="4">
        <v>75</v>
      </c>
      <c r="B51" s="4" t="s">
        <v>327</v>
      </c>
      <c r="C51" s="4">
        <v>2017</v>
      </c>
      <c r="D51" s="4">
        <v>0</v>
      </c>
      <c r="E51" s="4">
        <v>8</v>
      </c>
      <c r="F51" s="4"/>
      <c r="G51" s="4">
        <v>0</v>
      </c>
      <c r="H51" s="4">
        <v>1</v>
      </c>
      <c r="I51" s="4">
        <v>0</v>
      </c>
      <c r="J51" s="4">
        <v>3</v>
      </c>
      <c r="K51" s="4">
        <v>0</v>
      </c>
      <c r="L51" s="4">
        <v>0</v>
      </c>
      <c r="M51" s="4">
        <v>1</v>
      </c>
      <c r="N51" s="4">
        <v>31230745</v>
      </c>
      <c r="O51" s="4">
        <v>2</v>
      </c>
    </row>
    <row r="52" spans="1:27" x14ac:dyDescent="0.2">
      <c r="A52" s="6">
        <v>1</v>
      </c>
      <c r="B52" s="6" t="s">
        <v>328</v>
      </c>
      <c r="C52" s="6" t="s">
        <v>329</v>
      </c>
      <c r="D52" s="6">
        <v>2017</v>
      </c>
      <c r="E52" s="6">
        <v>8</v>
      </c>
      <c r="F52" s="6">
        <v>1</v>
      </c>
      <c r="G52" s="6">
        <v>1</v>
      </c>
      <c r="H52" s="6">
        <v>0</v>
      </c>
      <c r="I52" s="6">
        <v>2</v>
      </c>
      <c r="J52" s="6">
        <v>1</v>
      </c>
      <c r="K52" s="6">
        <v>1</v>
      </c>
      <c r="L52" s="6">
        <v>1</v>
      </c>
      <c r="M52" s="6">
        <v>1</v>
      </c>
      <c r="N52" s="6">
        <v>1</v>
      </c>
      <c r="O52" s="6">
        <v>1</v>
      </c>
      <c r="P52" s="6">
        <v>1</v>
      </c>
      <c r="Q52" s="6">
        <v>1</v>
      </c>
      <c r="R52" s="6" t="s">
        <v>3</v>
      </c>
      <c r="S52" s="6" t="s">
        <v>3</v>
      </c>
      <c r="T52" s="6" t="s">
        <v>3</v>
      </c>
      <c r="U52" s="6" t="s">
        <v>3</v>
      </c>
      <c r="V52" s="6" t="s">
        <v>3</v>
      </c>
      <c r="W52" s="6" t="s">
        <v>3</v>
      </c>
      <c r="X52" s="6" t="s">
        <v>3</v>
      </c>
      <c r="Y52" s="6" t="s">
        <v>3</v>
      </c>
      <c r="Z52" s="6" t="s">
        <v>3</v>
      </c>
      <c r="AA52" s="6" t="s">
        <v>3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250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6" x14ac:dyDescent="0.2">
      <c r="A1">
        <f>ROW(Source!A24)</f>
        <v>24</v>
      </c>
      <c r="B1">
        <v>31230744</v>
      </c>
      <c r="C1">
        <v>31230789</v>
      </c>
      <c r="D1">
        <v>121548</v>
      </c>
      <c r="E1">
        <v>1</v>
      </c>
      <c r="F1">
        <v>1</v>
      </c>
      <c r="G1">
        <v>1</v>
      </c>
      <c r="H1">
        <v>1</v>
      </c>
      <c r="I1" t="s">
        <v>26</v>
      </c>
      <c r="J1" t="s">
        <v>3</v>
      </c>
      <c r="K1" t="s">
        <v>331</v>
      </c>
      <c r="L1">
        <v>608254</v>
      </c>
      <c r="N1">
        <v>1013</v>
      </c>
      <c r="O1" t="s">
        <v>332</v>
      </c>
      <c r="P1" t="s">
        <v>332</v>
      </c>
      <c r="Q1">
        <v>1</v>
      </c>
      <c r="W1">
        <v>0</v>
      </c>
      <c r="X1">
        <v>-185737400</v>
      </c>
      <c r="Y1">
        <v>30.09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0</v>
      </c>
      <c r="AQ1">
        <v>0</v>
      </c>
      <c r="AR1">
        <v>0</v>
      </c>
      <c r="AS1" t="s">
        <v>3</v>
      </c>
      <c r="AT1">
        <v>30.09</v>
      </c>
      <c r="AU1" t="s">
        <v>3</v>
      </c>
      <c r="AV1">
        <v>2</v>
      </c>
      <c r="AW1">
        <v>2</v>
      </c>
      <c r="AX1">
        <v>32834052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Y1*Source!I24</f>
        <v>16.825425299999999</v>
      </c>
      <c r="CY1">
        <f>AD1</f>
        <v>0</v>
      </c>
      <c r="CZ1">
        <f>AH1</f>
        <v>0</v>
      </c>
      <c r="DA1">
        <f>AL1</f>
        <v>1</v>
      </c>
      <c r="DB1">
        <v>0</v>
      </c>
    </row>
    <row r="2" spans="1:106" x14ac:dyDescent="0.2">
      <c r="A2">
        <f>ROW(Source!A24)</f>
        <v>24</v>
      </c>
      <c r="B2">
        <v>31230744</v>
      </c>
      <c r="C2">
        <v>31230789</v>
      </c>
      <c r="D2">
        <v>24261179</v>
      </c>
      <c r="E2">
        <v>1</v>
      </c>
      <c r="F2">
        <v>1</v>
      </c>
      <c r="G2">
        <v>1</v>
      </c>
      <c r="H2">
        <v>2</v>
      </c>
      <c r="I2" t="s">
        <v>333</v>
      </c>
      <c r="J2" t="s">
        <v>334</v>
      </c>
      <c r="K2" t="s">
        <v>335</v>
      </c>
      <c r="L2">
        <v>1368</v>
      </c>
      <c r="N2">
        <v>1011</v>
      </c>
      <c r="O2" t="s">
        <v>336</v>
      </c>
      <c r="P2" t="s">
        <v>336</v>
      </c>
      <c r="Q2">
        <v>1</v>
      </c>
      <c r="W2">
        <v>0</v>
      </c>
      <c r="X2">
        <v>-954067198</v>
      </c>
      <c r="Y2">
        <v>30.09</v>
      </c>
      <c r="AA2">
        <v>0</v>
      </c>
      <c r="AB2">
        <v>115.27</v>
      </c>
      <c r="AC2">
        <v>13.5</v>
      </c>
      <c r="AD2">
        <v>0</v>
      </c>
      <c r="AE2">
        <v>0</v>
      </c>
      <c r="AF2">
        <v>115.27</v>
      </c>
      <c r="AG2">
        <v>13.5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3</v>
      </c>
      <c r="AT2">
        <v>30.09</v>
      </c>
      <c r="AU2" t="s">
        <v>3</v>
      </c>
      <c r="AV2">
        <v>0</v>
      </c>
      <c r="AW2">
        <v>2</v>
      </c>
      <c r="AX2">
        <v>32834053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Y2*Source!I24</f>
        <v>16.825425299999999</v>
      </c>
      <c r="CY2">
        <f>AB2</f>
        <v>115.27</v>
      </c>
      <c r="CZ2">
        <f>AF2</f>
        <v>115.27</v>
      </c>
      <c r="DA2">
        <f>AJ2</f>
        <v>1</v>
      </c>
      <c r="DB2">
        <v>0</v>
      </c>
    </row>
    <row r="3" spans="1:106" x14ac:dyDescent="0.2">
      <c r="A3">
        <f>ROW(Source!A25)</f>
        <v>25</v>
      </c>
      <c r="B3">
        <v>31230745</v>
      </c>
      <c r="C3">
        <v>31230789</v>
      </c>
      <c r="D3">
        <v>121548</v>
      </c>
      <c r="E3">
        <v>1</v>
      </c>
      <c r="F3">
        <v>1</v>
      </c>
      <c r="G3">
        <v>1</v>
      </c>
      <c r="H3">
        <v>1</v>
      </c>
      <c r="I3" t="s">
        <v>26</v>
      </c>
      <c r="J3" t="s">
        <v>3</v>
      </c>
      <c r="K3" t="s">
        <v>331</v>
      </c>
      <c r="L3">
        <v>608254</v>
      </c>
      <c r="N3">
        <v>1013</v>
      </c>
      <c r="O3" t="s">
        <v>332</v>
      </c>
      <c r="P3" t="s">
        <v>332</v>
      </c>
      <c r="Q3">
        <v>1</v>
      </c>
      <c r="W3">
        <v>0</v>
      </c>
      <c r="X3">
        <v>-185737400</v>
      </c>
      <c r="Y3">
        <v>30.09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0</v>
      </c>
      <c r="AQ3">
        <v>0</v>
      </c>
      <c r="AR3">
        <v>0</v>
      </c>
      <c r="AS3" t="s">
        <v>3</v>
      </c>
      <c r="AT3">
        <v>30.09</v>
      </c>
      <c r="AU3" t="s">
        <v>3</v>
      </c>
      <c r="AV3">
        <v>2</v>
      </c>
      <c r="AW3">
        <v>2</v>
      </c>
      <c r="AX3">
        <v>32834052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Y3*Source!I25</f>
        <v>16.825425299999999</v>
      </c>
      <c r="CY3">
        <f>AD3</f>
        <v>0</v>
      </c>
      <c r="CZ3">
        <f>AH3</f>
        <v>0</v>
      </c>
      <c r="DA3">
        <f>AL3</f>
        <v>1</v>
      </c>
      <c r="DB3">
        <v>0</v>
      </c>
    </row>
    <row r="4" spans="1:106" x14ac:dyDescent="0.2">
      <c r="A4">
        <f>ROW(Source!A25)</f>
        <v>25</v>
      </c>
      <c r="B4">
        <v>31230745</v>
      </c>
      <c r="C4">
        <v>31230789</v>
      </c>
      <c r="D4">
        <v>24261179</v>
      </c>
      <c r="E4">
        <v>1</v>
      </c>
      <c r="F4">
        <v>1</v>
      </c>
      <c r="G4">
        <v>1</v>
      </c>
      <c r="H4">
        <v>2</v>
      </c>
      <c r="I4" t="s">
        <v>333</v>
      </c>
      <c r="J4" t="s">
        <v>334</v>
      </c>
      <c r="K4" t="s">
        <v>335</v>
      </c>
      <c r="L4">
        <v>1368</v>
      </c>
      <c r="N4">
        <v>1011</v>
      </c>
      <c r="O4" t="s">
        <v>336</v>
      </c>
      <c r="P4" t="s">
        <v>336</v>
      </c>
      <c r="Q4">
        <v>1</v>
      </c>
      <c r="W4">
        <v>0</v>
      </c>
      <c r="X4">
        <v>-954067198</v>
      </c>
      <c r="Y4">
        <v>30.09</v>
      </c>
      <c r="AA4">
        <v>0</v>
      </c>
      <c r="AB4">
        <v>115.27</v>
      </c>
      <c r="AC4">
        <v>13.5</v>
      </c>
      <c r="AD4">
        <v>0</v>
      </c>
      <c r="AE4">
        <v>0</v>
      </c>
      <c r="AF4">
        <v>115.27</v>
      </c>
      <c r="AG4">
        <v>13.5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0</v>
      </c>
      <c r="AQ4">
        <v>0</v>
      </c>
      <c r="AR4">
        <v>0</v>
      </c>
      <c r="AS4" t="s">
        <v>3</v>
      </c>
      <c r="AT4">
        <v>30.09</v>
      </c>
      <c r="AU4" t="s">
        <v>3</v>
      </c>
      <c r="AV4">
        <v>0</v>
      </c>
      <c r="AW4">
        <v>2</v>
      </c>
      <c r="AX4">
        <v>32834053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Y4*Source!I25</f>
        <v>16.825425299999999</v>
      </c>
      <c r="CY4">
        <f>AB4</f>
        <v>115.27</v>
      </c>
      <c r="CZ4">
        <f>AF4</f>
        <v>115.27</v>
      </c>
      <c r="DA4">
        <f>AJ4</f>
        <v>1</v>
      </c>
      <c r="DB4">
        <v>0</v>
      </c>
    </row>
    <row r="5" spans="1:106" x14ac:dyDescent="0.2">
      <c r="A5">
        <f>ROW(Source!A26)</f>
        <v>26</v>
      </c>
      <c r="B5">
        <v>31230744</v>
      </c>
      <c r="C5">
        <v>31230794</v>
      </c>
      <c r="D5">
        <v>9415152</v>
      </c>
      <c r="E5">
        <v>1</v>
      </c>
      <c r="F5">
        <v>1</v>
      </c>
      <c r="G5">
        <v>1</v>
      </c>
      <c r="H5">
        <v>1</v>
      </c>
      <c r="I5" t="s">
        <v>337</v>
      </c>
      <c r="J5" t="s">
        <v>3</v>
      </c>
      <c r="K5" t="s">
        <v>338</v>
      </c>
      <c r="L5">
        <v>1369</v>
      </c>
      <c r="N5">
        <v>1013</v>
      </c>
      <c r="O5" t="s">
        <v>339</v>
      </c>
      <c r="P5" t="s">
        <v>339</v>
      </c>
      <c r="Q5">
        <v>1</v>
      </c>
      <c r="W5">
        <v>0</v>
      </c>
      <c r="X5">
        <v>1607597553</v>
      </c>
      <c r="Y5">
        <v>184.79999999999998</v>
      </c>
      <c r="AA5">
        <v>0</v>
      </c>
      <c r="AB5">
        <v>0</v>
      </c>
      <c r="AC5">
        <v>0</v>
      </c>
      <c r="AD5">
        <v>7.8</v>
      </c>
      <c r="AE5">
        <v>0</v>
      </c>
      <c r="AF5">
        <v>0</v>
      </c>
      <c r="AG5">
        <v>0</v>
      </c>
      <c r="AH5">
        <v>7.8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154</v>
      </c>
      <c r="AU5" t="s">
        <v>32</v>
      </c>
      <c r="AV5">
        <v>1</v>
      </c>
      <c r="AW5">
        <v>2</v>
      </c>
      <c r="AX5">
        <v>32834054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Y5*Source!I26</f>
        <v>31.951919999999998</v>
      </c>
      <c r="CY5">
        <f>AD5</f>
        <v>7.8</v>
      </c>
      <c r="CZ5">
        <f>AH5</f>
        <v>7.8</v>
      </c>
      <c r="DA5">
        <f>AL5</f>
        <v>1</v>
      </c>
      <c r="DB5">
        <v>0</v>
      </c>
    </row>
    <row r="6" spans="1:106" x14ac:dyDescent="0.2">
      <c r="A6">
        <f>ROW(Source!A27)</f>
        <v>27</v>
      </c>
      <c r="B6">
        <v>31230745</v>
      </c>
      <c r="C6">
        <v>31230794</v>
      </c>
      <c r="D6">
        <v>9415152</v>
      </c>
      <c r="E6">
        <v>1</v>
      </c>
      <c r="F6">
        <v>1</v>
      </c>
      <c r="G6">
        <v>1</v>
      </c>
      <c r="H6">
        <v>1</v>
      </c>
      <c r="I6" t="s">
        <v>337</v>
      </c>
      <c r="J6" t="s">
        <v>3</v>
      </c>
      <c r="K6" t="s">
        <v>338</v>
      </c>
      <c r="L6">
        <v>1369</v>
      </c>
      <c r="N6">
        <v>1013</v>
      </c>
      <c r="O6" t="s">
        <v>339</v>
      </c>
      <c r="P6" t="s">
        <v>339</v>
      </c>
      <c r="Q6">
        <v>1</v>
      </c>
      <c r="W6">
        <v>0</v>
      </c>
      <c r="X6">
        <v>1607597553</v>
      </c>
      <c r="Y6">
        <v>184.79999999999998</v>
      </c>
      <c r="AA6">
        <v>0</v>
      </c>
      <c r="AB6">
        <v>0</v>
      </c>
      <c r="AC6">
        <v>0</v>
      </c>
      <c r="AD6">
        <v>7.8</v>
      </c>
      <c r="AE6">
        <v>0</v>
      </c>
      <c r="AF6">
        <v>0</v>
      </c>
      <c r="AG6">
        <v>0</v>
      </c>
      <c r="AH6">
        <v>7.8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154</v>
      </c>
      <c r="AU6" t="s">
        <v>32</v>
      </c>
      <c r="AV6">
        <v>1</v>
      </c>
      <c r="AW6">
        <v>2</v>
      </c>
      <c r="AX6">
        <v>32834054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Y6*Source!I27</f>
        <v>31.951919999999998</v>
      </c>
      <c r="CY6">
        <f>AD6</f>
        <v>7.8</v>
      </c>
      <c r="CZ6">
        <f>AH6</f>
        <v>7.8</v>
      </c>
      <c r="DA6">
        <f>AL6</f>
        <v>1</v>
      </c>
      <c r="DB6">
        <v>0</v>
      </c>
    </row>
    <row r="7" spans="1:106" x14ac:dyDescent="0.2">
      <c r="A7">
        <f>ROW(Source!A28)</f>
        <v>28</v>
      </c>
      <c r="B7">
        <v>31230744</v>
      </c>
      <c r="C7">
        <v>31230797</v>
      </c>
      <c r="D7">
        <v>121548</v>
      </c>
      <c r="E7">
        <v>1</v>
      </c>
      <c r="F7">
        <v>1</v>
      </c>
      <c r="G7">
        <v>1</v>
      </c>
      <c r="H7">
        <v>1</v>
      </c>
      <c r="I7" t="s">
        <v>26</v>
      </c>
      <c r="J7" t="s">
        <v>3</v>
      </c>
      <c r="K7" t="s">
        <v>331</v>
      </c>
      <c r="L7">
        <v>608254</v>
      </c>
      <c r="N7">
        <v>1013</v>
      </c>
      <c r="O7" t="s">
        <v>332</v>
      </c>
      <c r="P7" t="s">
        <v>332</v>
      </c>
      <c r="Q7">
        <v>1</v>
      </c>
      <c r="W7">
        <v>0</v>
      </c>
      <c r="X7">
        <v>-185737400</v>
      </c>
      <c r="Y7">
        <v>2.9000000000000001E-2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0</v>
      </c>
      <c r="AQ7">
        <v>0</v>
      </c>
      <c r="AR7">
        <v>0</v>
      </c>
      <c r="AS7" t="s">
        <v>3</v>
      </c>
      <c r="AT7">
        <v>2.9000000000000001E-2</v>
      </c>
      <c r="AU7" t="s">
        <v>3</v>
      </c>
      <c r="AV7">
        <v>2</v>
      </c>
      <c r="AW7">
        <v>2</v>
      </c>
      <c r="AX7">
        <v>31230800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Y7*Source!I28</f>
        <v>0.80214000000000008</v>
      </c>
      <c r="CY7">
        <f>AD7</f>
        <v>0</v>
      </c>
      <c r="CZ7">
        <f>AH7</f>
        <v>0</v>
      </c>
      <c r="DA7">
        <f>AL7</f>
        <v>1</v>
      </c>
      <c r="DB7">
        <v>0</v>
      </c>
    </row>
    <row r="8" spans="1:106" x14ac:dyDescent="0.2">
      <c r="A8">
        <f>ROW(Source!A28)</f>
        <v>28</v>
      </c>
      <c r="B8">
        <v>31230744</v>
      </c>
      <c r="C8">
        <v>31230797</v>
      </c>
      <c r="D8">
        <v>24261179</v>
      </c>
      <c r="E8">
        <v>1</v>
      </c>
      <c r="F8">
        <v>1</v>
      </c>
      <c r="G8">
        <v>1</v>
      </c>
      <c r="H8">
        <v>2</v>
      </c>
      <c r="I8" t="s">
        <v>333</v>
      </c>
      <c r="J8" t="s">
        <v>334</v>
      </c>
      <c r="K8" t="s">
        <v>335</v>
      </c>
      <c r="L8">
        <v>1368</v>
      </c>
      <c r="N8">
        <v>1011</v>
      </c>
      <c r="O8" t="s">
        <v>336</v>
      </c>
      <c r="P8" t="s">
        <v>336</v>
      </c>
      <c r="Q8">
        <v>1</v>
      </c>
      <c r="W8">
        <v>0</v>
      </c>
      <c r="X8">
        <v>-954067198</v>
      </c>
      <c r="Y8">
        <v>2.9000000000000001E-2</v>
      </c>
      <c r="AA8">
        <v>0</v>
      </c>
      <c r="AB8">
        <v>115.27</v>
      </c>
      <c r="AC8">
        <v>13.5</v>
      </c>
      <c r="AD8">
        <v>0</v>
      </c>
      <c r="AE8">
        <v>0</v>
      </c>
      <c r="AF8">
        <v>115.27</v>
      </c>
      <c r="AG8">
        <v>13.5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3</v>
      </c>
      <c r="AT8">
        <v>2.9000000000000001E-2</v>
      </c>
      <c r="AU8" t="s">
        <v>3</v>
      </c>
      <c r="AV8">
        <v>0</v>
      </c>
      <c r="AW8">
        <v>2</v>
      </c>
      <c r="AX8">
        <v>31230801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Y8*Source!I28</f>
        <v>0.80214000000000008</v>
      </c>
      <c r="CY8">
        <f>AB8</f>
        <v>115.27</v>
      </c>
      <c r="CZ8">
        <f>AF8</f>
        <v>115.27</v>
      </c>
      <c r="DA8">
        <f>AJ8</f>
        <v>1</v>
      </c>
      <c r="DB8">
        <v>0</v>
      </c>
    </row>
    <row r="9" spans="1:106" x14ac:dyDescent="0.2">
      <c r="A9">
        <f>ROW(Source!A29)</f>
        <v>29</v>
      </c>
      <c r="B9">
        <v>31230745</v>
      </c>
      <c r="C9">
        <v>31230797</v>
      </c>
      <c r="D9">
        <v>121548</v>
      </c>
      <c r="E9">
        <v>1</v>
      </c>
      <c r="F9">
        <v>1</v>
      </c>
      <c r="G9">
        <v>1</v>
      </c>
      <c r="H9">
        <v>1</v>
      </c>
      <c r="I9" t="s">
        <v>26</v>
      </c>
      <c r="J9" t="s">
        <v>3</v>
      </c>
      <c r="K9" t="s">
        <v>331</v>
      </c>
      <c r="L9">
        <v>608254</v>
      </c>
      <c r="N9">
        <v>1013</v>
      </c>
      <c r="O9" t="s">
        <v>332</v>
      </c>
      <c r="P9" t="s">
        <v>332</v>
      </c>
      <c r="Q9">
        <v>1</v>
      </c>
      <c r="W9">
        <v>0</v>
      </c>
      <c r="X9">
        <v>-185737400</v>
      </c>
      <c r="Y9">
        <v>2.9000000000000001E-2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3</v>
      </c>
      <c r="AT9">
        <v>2.9000000000000001E-2</v>
      </c>
      <c r="AU9" t="s">
        <v>3</v>
      </c>
      <c r="AV9">
        <v>2</v>
      </c>
      <c r="AW9">
        <v>2</v>
      </c>
      <c r="AX9">
        <v>31230800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Y9*Source!I29</f>
        <v>0.80214000000000008</v>
      </c>
      <c r="CY9">
        <f>AD9</f>
        <v>0</v>
      </c>
      <c r="CZ9">
        <f>AH9</f>
        <v>0</v>
      </c>
      <c r="DA9">
        <f>AL9</f>
        <v>1</v>
      </c>
      <c r="DB9">
        <v>0</v>
      </c>
    </row>
    <row r="10" spans="1:106" x14ac:dyDescent="0.2">
      <c r="A10">
        <f>ROW(Source!A29)</f>
        <v>29</v>
      </c>
      <c r="B10">
        <v>31230745</v>
      </c>
      <c r="C10">
        <v>31230797</v>
      </c>
      <c r="D10">
        <v>24261179</v>
      </c>
      <c r="E10">
        <v>1</v>
      </c>
      <c r="F10">
        <v>1</v>
      </c>
      <c r="G10">
        <v>1</v>
      </c>
      <c r="H10">
        <v>2</v>
      </c>
      <c r="I10" t="s">
        <v>333</v>
      </c>
      <c r="J10" t="s">
        <v>334</v>
      </c>
      <c r="K10" t="s">
        <v>335</v>
      </c>
      <c r="L10">
        <v>1368</v>
      </c>
      <c r="N10">
        <v>1011</v>
      </c>
      <c r="O10" t="s">
        <v>336</v>
      </c>
      <c r="P10" t="s">
        <v>336</v>
      </c>
      <c r="Q10">
        <v>1</v>
      </c>
      <c r="W10">
        <v>0</v>
      </c>
      <c r="X10">
        <v>-954067198</v>
      </c>
      <c r="Y10">
        <v>2.9000000000000001E-2</v>
      </c>
      <c r="AA10">
        <v>0</v>
      </c>
      <c r="AB10">
        <v>115.27</v>
      </c>
      <c r="AC10">
        <v>13.5</v>
      </c>
      <c r="AD10">
        <v>0</v>
      </c>
      <c r="AE10">
        <v>0</v>
      </c>
      <c r="AF10">
        <v>115.27</v>
      </c>
      <c r="AG10">
        <v>13.5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0</v>
      </c>
      <c r="AQ10">
        <v>0</v>
      </c>
      <c r="AR10">
        <v>0</v>
      </c>
      <c r="AS10" t="s">
        <v>3</v>
      </c>
      <c r="AT10">
        <v>2.9000000000000001E-2</v>
      </c>
      <c r="AU10" t="s">
        <v>3</v>
      </c>
      <c r="AV10">
        <v>0</v>
      </c>
      <c r="AW10">
        <v>2</v>
      </c>
      <c r="AX10">
        <v>31230801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Y10*Source!I29</f>
        <v>0.80214000000000008</v>
      </c>
      <c r="CY10">
        <f>AB10</f>
        <v>115.27</v>
      </c>
      <c r="CZ10">
        <f>AF10</f>
        <v>115.27</v>
      </c>
      <c r="DA10">
        <f>AJ10</f>
        <v>1</v>
      </c>
      <c r="DB10">
        <v>0</v>
      </c>
    </row>
    <row r="11" spans="1:106" x14ac:dyDescent="0.2">
      <c r="A11">
        <f>ROW(Source!A30)</f>
        <v>30</v>
      </c>
      <c r="B11">
        <v>31230744</v>
      </c>
      <c r="C11">
        <v>31246472</v>
      </c>
      <c r="D11">
        <v>24293752</v>
      </c>
      <c r="E11">
        <v>1</v>
      </c>
      <c r="F11">
        <v>1</v>
      </c>
      <c r="G11">
        <v>1</v>
      </c>
      <c r="H11">
        <v>2</v>
      </c>
      <c r="I11" t="s">
        <v>340</v>
      </c>
      <c r="J11" t="s">
        <v>341</v>
      </c>
      <c r="K11" t="s">
        <v>342</v>
      </c>
      <c r="L11">
        <v>1368</v>
      </c>
      <c r="N11">
        <v>1011</v>
      </c>
      <c r="O11" t="s">
        <v>336</v>
      </c>
      <c r="P11" t="s">
        <v>336</v>
      </c>
      <c r="Q11">
        <v>1</v>
      </c>
      <c r="W11">
        <v>0</v>
      </c>
      <c r="X11">
        <v>-39731022</v>
      </c>
      <c r="Y11">
        <v>0.26600000000000001</v>
      </c>
      <c r="AA11">
        <v>0</v>
      </c>
      <c r="AB11">
        <v>112.47</v>
      </c>
      <c r="AC11">
        <v>13.5</v>
      </c>
      <c r="AD11">
        <v>0</v>
      </c>
      <c r="AE11">
        <v>0</v>
      </c>
      <c r="AF11">
        <v>112.47</v>
      </c>
      <c r="AG11">
        <v>13.5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3</v>
      </c>
      <c r="AT11">
        <v>0.26600000000000001</v>
      </c>
      <c r="AU11" t="s">
        <v>3</v>
      </c>
      <c r="AV11">
        <v>0</v>
      </c>
      <c r="AW11">
        <v>2</v>
      </c>
      <c r="AX11">
        <v>31246474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Y11*Source!I30</f>
        <v>245.34244000000001</v>
      </c>
      <c r="CY11">
        <f>AB11</f>
        <v>112.47</v>
      </c>
      <c r="CZ11">
        <f>AF11</f>
        <v>112.47</v>
      </c>
      <c r="DA11">
        <f>AJ11</f>
        <v>1</v>
      </c>
      <c r="DB11">
        <v>0</v>
      </c>
    </row>
    <row r="12" spans="1:106" x14ac:dyDescent="0.2">
      <c r="A12">
        <f>ROW(Source!A31)</f>
        <v>31</v>
      </c>
      <c r="B12">
        <v>31230745</v>
      </c>
      <c r="C12">
        <v>31246472</v>
      </c>
      <c r="D12">
        <v>24293752</v>
      </c>
      <c r="E12">
        <v>1</v>
      </c>
      <c r="F12">
        <v>1</v>
      </c>
      <c r="G12">
        <v>1</v>
      </c>
      <c r="H12">
        <v>2</v>
      </c>
      <c r="I12" t="s">
        <v>340</v>
      </c>
      <c r="J12" t="s">
        <v>341</v>
      </c>
      <c r="K12" t="s">
        <v>342</v>
      </c>
      <c r="L12">
        <v>1368</v>
      </c>
      <c r="N12">
        <v>1011</v>
      </c>
      <c r="O12" t="s">
        <v>336</v>
      </c>
      <c r="P12" t="s">
        <v>336</v>
      </c>
      <c r="Q12">
        <v>1</v>
      </c>
      <c r="W12">
        <v>0</v>
      </c>
      <c r="X12">
        <v>-39731022</v>
      </c>
      <c r="Y12">
        <v>0.26600000000000001</v>
      </c>
      <c r="AA12">
        <v>0</v>
      </c>
      <c r="AB12">
        <v>112.47</v>
      </c>
      <c r="AC12">
        <v>13.5</v>
      </c>
      <c r="AD12">
        <v>0</v>
      </c>
      <c r="AE12">
        <v>0</v>
      </c>
      <c r="AF12">
        <v>112.47</v>
      </c>
      <c r="AG12">
        <v>13.5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0</v>
      </c>
      <c r="AQ12">
        <v>0</v>
      </c>
      <c r="AR12">
        <v>0</v>
      </c>
      <c r="AS12" t="s">
        <v>3</v>
      </c>
      <c r="AT12">
        <v>0.26600000000000001</v>
      </c>
      <c r="AU12" t="s">
        <v>3</v>
      </c>
      <c r="AV12">
        <v>0</v>
      </c>
      <c r="AW12">
        <v>2</v>
      </c>
      <c r="AX12">
        <v>31246474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Y12*Source!I31</f>
        <v>245.34244000000001</v>
      </c>
      <c r="CY12">
        <f>AB12</f>
        <v>112.47</v>
      </c>
      <c r="CZ12">
        <f>AF12</f>
        <v>112.47</v>
      </c>
      <c r="DA12">
        <f>AJ12</f>
        <v>1</v>
      </c>
      <c r="DB12">
        <v>0</v>
      </c>
    </row>
    <row r="13" spans="1:106" x14ac:dyDescent="0.2">
      <c r="A13">
        <f>ROW(Source!A34)</f>
        <v>34</v>
      </c>
      <c r="B13">
        <v>31230744</v>
      </c>
      <c r="C13">
        <v>31230806</v>
      </c>
      <c r="D13">
        <v>9415249</v>
      </c>
      <c r="E13">
        <v>1</v>
      </c>
      <c r="F13">
        <v>1</v>
      </c>
      <c r="G13">
        <v>1</v>
      </c>
      <c r="H13">
        <v>1</v>
      </c>
      <c r="I13" t="s">
        <v>343</v>
      </c>
      <c r="J13" t="s">
        <v>3</v>
      </c>
      <c r="K13" t="s">
        <v>344</v>
      </c>
      <c r="L13">
        <v>1369</v>
      </c>
      <c r="N13">
        <v>1013</v>
      </c>
      <c r="O13" t="s">
        <v>339</v>
      </c>
      <c r="P13" t="s">
        <v>339</v>
      </c>
      <c r="Q13">
        <v>1</v>
      </c>
      <c r="W13">
        <v>0</v>
      </c>
      <c r="X13">
        <v>172505351</v>
      </c>
      <c r="Y13">
        <v>15.72</v>
      </c>
      <c r="AA13">
        <v>0</v>
      </c>
      <c r="AB13">
        <v>0</v>
      </c>
      <c r="AC13">
        <v>0</v>
      </c>
      <c r="AD13">
        <v>8.02</v>
      </c>
      <c r="AE13">
        <v>0</v>
      </c>
      <c r="AF13">
        <v>0</v>
      </c>
      <c r="AG13">
        <v>0</v>
      </c>
      <c r="AH13">
        <v>8.02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3</v>
      </c>
      <c r="AT13">
        <v>15.72</v>
      </c>
      <c r="AU13" t="s">
        <v>3</v>
      </c>
      <c r="AV13">
        <v>1</v>
      </c>
      <c r="AW13">
        <v>2</v>
      </c>
      <c r="AX13">
        <v>31230814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Y13*Source!I34</f>
        <v>90.62108400000001</v>
      </c>
      <c r="CY13">
        <f>AD13</f>
        <v>8.02</v>
      </c>
      <c r="CZ13">
        <f>AH13</f>
        <v>8.02</v>
      </c>
      <c r="DA13">
        <f>AL13</f>
        <v>1</v>
      </c>
      <c r="DB13">
        <v>0</v>
      </c>
    </row>
    <row r="14" spans="1:106" x14ac:dyDescent="0.2">
      <c r="A14">
        <f>ROW(Source!A34)</f>
        <v>34</v>
      </c>
      <c r="B14">
        <v>31230744</v>
      </c>
      <c r="C14">
        <v>31230806</v>
      </c>
      <c r="D14">
        <v>121548</v>
      </c>
      <c r="E14">
        <v>1</v>
      </c>
      <c r="F14">
        <v>1</v>
      </c>
      <c r="G14">
        <v>1</v>
      </c>
      <c r="H14">
        <v>1</v>
      </c>
      <c r="I14" t="s">
        <v>26</v>
      </c>
      <c r="J14" t="s">
        <v>3</v>
      </c>
      <c r="K14" t="s">
        <v>331</v>
      </c>
      <c r="L14">
        <v>608254</v>
      </c>
      <c r="N14">
        <v>1013</v>
      </c>
      <c r="O14" t="s">
        <v>332</v>
      </c>
      <c r="P14" t="s">
        <v>332</v>
      </c>
      <c r="Q14">
        <v>1</v>
      </c>
      <c r="W14">
        <v>0</v>
      </c>
      <c r="X14">
        <v>-185737400</v>
      </c>
      <c r="Y14">
        <v>13.88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3</v>
      </c>
      <c r="AT14">
        <v>13.88</v>
      </c>
      <c r="AU14" t="s">
        <v>3</v>
      </c>
      <c r="AV14">
        <v>2</v>
      </c>
      <c r="AW14">
        <v>2</v>
      </c>
      <c r="AX14">
        <v>31230815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Y14*Source!I34</f>
        <v>80.014036000000004</v>
      </c>
      <c r="CY14">
        <f>AD14</f>
        <v>0</v>
      </c>
      <c r="CZ14">
        <f>AH14</f>
        <v>0</v>
      </c>
      <c r="DA14">
        <f>AL14</f>
        <v>1</v>
      </c>
      <c r="DB14">
        <v>0</v>
      </c>
    </row>
    <row r="15" spans="1:106" x14ac:dyDescent="0.2">
      <c r="A15">
        <f>ROW(Source!A34)</f>
        <v>34</v>
      </c>
      <c r="B15">
        <v>31230744</v>
      </c>
      <c r="C15">
        <v>31230806</v>
      </c>
      <c r="D15">
        <v>24265924</v>
      </c>
      <c r="E15">
        <v>1</v>
      </c>
      <c r="F15">
        <v>1</v>
      </c>
      <c r="G15">
        <v>1</v>
      </c>
      <c r="H15">
        <v>2</v>
      </c>
      <c r="I15" t="s">
        <v>345</v>
      </c>
      <c r="J15" t="s">
        <v>346</v>
      </c>
      <c r="K15" t="s">
        <v>347</v>
      </c>
      <c r="L15">
        <v>1368</v>
      </c>
      <c r="N15">
        <v>1011</v>
      </c>
      <c r="O15" t="s">
        <v>336</v>
      </c>
      <c r="P15" t="s">
        <v>336</v>
      </c>
      <c r="Q15">
        <v>1</v>
      </c>
      <c r="W15">
        <v>0</v>
      </c>
      <c r="X15">
        <v>1835961613</v>
      </c>
      <c r="Y15">
        <v>4.29</v>
      </c>
      <c r="AA15">
        <v>0</v>
      </c>
      <c r="AB15">
        <v>89.99</v>
      </c>
      <c r="AC15">
        <v>10.06</v>
      </c>
      <c r="AD15">
        <v>0</v>
      </c>
      <c r="AE15">
        <v>0</v>
      </c>
      <c r="AF15">
        <v>89.99</v>
      </c>
      <c r="AG15">
        <v>10.06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4.29</v>
      </c>
      <c r="AU15" t="s">
        <v>3</v>
      </c>
      <c r="AV15">
        <v>0</v>
      </c>
      <c r="AW15">
        <v>2</v>
      </c>
      <c r="AX15">
        <v>31230816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Y15*Source!I34</f>
        <v>24.730563</v>
      </c>
      <c r="CY15">
        <f>AB15</f>
        <v>89.99</v>
      </c>
      <c r="CZ15">
        <f>AF15</f>
        <v>89.99</v>
      </c>
      <c r="DA15">
        <f>AJ15</f>
        <v>1</v>
      </c>
      <c r="DB15">
        <v>0</v>
      </c>
    </row>
    <row r="16" spans="1:106" x14ac:dyDescent="0.2">
      <c r="A16">
        <f>ROW(Source!A34)</f>
        <v>34</v>
      </c>
      <c r="B16">
        <v>31230744</v>
      </c>
      <c r="C16">
        <v>31230806</v>
      </c>
      <c r="D16">
        <v>24262054</v>
      </c>
      <c r="E16">
        <v>1</v>
      </c>
      <c r="F16">
        <v>1</v>
      </c>
      <c r="G16">
        <v>1</v>
      </c>
      <c r="H16">
        <v>2</v>
      </c>
      <c r="I16" t="s">
        <v>348</v>
      </c>
      <c r="J16" t="s">
        <v>349</v>
      </c>
      <c r="K16" t="s">
        <v>350</v>
      </c>
      <c r="L16">
        <v>1368</v>
      </c>
      <c r="N16">
        <v>1011</v>
      </c>
      <c r="O16" t="s">
        <v>336</v>
      </c>
      <c r="P16" t="s">
        <v>336</v>
      </c>
      <c r="Q16">
        <v>1</v>
      </c>
      <c r="W16">
        <v>0</v>
      </c>
      <c r="X16">
        <v>602986510</v>
      </c>
      <c r="Y16">
        <v>1.77</v>
      </c>
      <c r="AA16">
        <v>0</v>
      </c>
      <c r="AB16">
        <v>123</v>
      </c>
      <c r="AC16">
        <v>13.5</v>
      </c>
      <c r="AD16">
        <v>0</v>
      </c>
      <c r="AE16">
        <v>0</v>
      </c>
      <c r="AF16">
        <v>123</v>
      </c>
      <c r="AG16">
        <v>13.5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3</v>
      </c>
      <c r="AT16">
        <v>1.77</v>
      </c>
      <c r="AU16" t="s">
        <v>3</v>
      </c>
      <c r="AV16">
        <v>0</v>
      </c>
      <c r="AW16">
        <v>2</v>
      </c>
      <c r="AX16">
        <v>31230817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Y16*Source!I34</f>
        <v>10.203519</v>
      </c>
      <c r="CY16">
        <f>AB16</f>
        <v>123</v>
      </c>
      <c r="CZ16">
        <f>AF16</f>
        <v>123</v>
      </c>
      <c r="DA16">
        <f>AJ16</f>
        <v>1</v>
      </c>
      <c r="DB16">
        <v>0</v>
      </c>
    </row>
    <row r="17" spans="1:106" x14ac:dyDescent="0.2">
      <c r="A17">
        <f>ROW(Source!A34)</f>
        <v>34</v>
      </c>
      <c r="B17">
        <v>31230744</v>
      </c>
      <c r="C17">
        <v>31230806</v>
      </c>
      <c r="D17">
        <v>24394737</v>
      </c>
      <c r="E17">
        <v>1</v>
      </c>
      <c r="F17">
        <v>1</v>
      </c>
      <c r="G17">
        <v>1</v>
      </c>
      <c r="H17">
        <v>2</v>
      </c>
      <c r="I17" t="s">
        <v>351</v>
      </c>
      <c r="J17" t="s">
        <v>352</v>
      </c>
      <c r="K17" t="s">
        <v>353</v>
      </c>
      <c r="L17">
        <v>1368</v>
      </c>
      <c r="N17">
        <v>1011</v>
      </c>
      <c r="O17" t="s">
        <v>336</v>
      </c>
      <c r="P17" t="s">
        <v>336</v>
      </c>
      <c r="Q17">
        <v>1</v>
      </c>
      <c r="W17">
        <v>0</v>
      </c>
      <c r="X17">
        <v>389078848</v>
      </c>
      <c r="Y17">
        <v>7.08</v>
      </c>
      <c r="AA17">
        <v>0</v>
      </c>
      <c r="AB17">
        <v>206.01</v>
      </c>
      <c r="AC17">
        <v>14.4</v>
      </c>
      <c r="AD17">
        <v>0</v>
      </c>
      <c r="AE17">
        <v>0</v>
      </c>
      <c r="AF17">
        <v>206.01</v>
      </c>
      <c r="AG17">
        <v>14.4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7.08</v>
      </c>
      <c r="AU17" t="s">
        <v>3</v>
      </c>
      <c r="AV17">
        <v>0</v>
      </c>
      <c r="AW17">
        <v>2</v>
      </c>
      <c r="AX17">
        <v>31230818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Y17*Source!I34</f>
        <v>40.814076</v>
      </c>
      <c r="CY17">
        <f>AB17</f>
        <v>206.01</v>
      </c>
      <c r="CZ17">
        <f>AF17</f>
        <v>206.01</v>
      </c>
      <c r="DA17">
        <f>AJ17</f>
        <v>1</v>
      </c>
      <c r="DB17">
        <v>0</v>
      </c>
    </row>
    <row r="18" spans="1:106" x14ac:dyDescent="0.2">
      <c r="A18">
        <f>ROW(Source!A34)</f>
        <v>34</v>
      </c>
      <c r="B18">
        <v>31230744</v>
      </c>
      <c r="C18">
        <v>31230806</v>
      </c>
      <c r="D18">
        <v>24262988</v>
      </c>
      <c r="E18">
        <v>1</v>
      </c>
      <c r="F18">
        <v>1</v>
      </c>
      <c r="G18">
        <v>1</v>
      </c>
      <c r="H18">
        <v>2</v>
      </c>
      <c r="I18" t="s">
        <v>354</v>
      </c>
      <c r="J18" t="s">
        <v>355</v>
      </c>
      <c r="K18" t="s">
        <v>356</v>
      </c>
      <c r="L18">
        <v>1368</v>
      </c>
      <c r="N18">
        <v>1011</v>
      </c>
      <c r="O18" t="s">
        <v>336</v>
      </c>
      <c r="P18" t="s">
        <v>336</v>
      </c>
      <c r="Q18">
        <v>1</v>
      </c>
      <c r="W18">
        <v>0</v>
      </c>
      <c r="X18">
        <v>-1837033337</v>
      </c>
      <c r="Y18">
        <v>0.74</v>
      </c>
      <c r="AA18">
        <v>0</v>
      </c>
      <c r="AB18">
        <v>110</v>
      </c>
      <c r="AC18">
        <v>11.6</v>
      </c>
      <c r="AD18">
        <v>0</v>
      </c>
      <c r="AE18">
        <v>0</v>
      </c>
      <c r="AF18">
        <v>110</v>
      </c>
      <c r="AG18">
        <v>11.6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0.74</v>
      </c>
      <c r="AU18" t="s">
        <v>3</v>
      </c>
      <c r="AV18">
        <v>0</v>
      </c>
      <c r="AW18">
        <v>2</v>
      </c>
      <c r="AX18">
        <v>31230819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Y18*Source!I34</f>
        <v>4.2658779999999998</v>
      </c>
      <c r="CY18">
        <f>AB18</f>
        <v>110</v>
      </c>
      <c r="CZ18">
        <f>AF18</f>
        <v>110</v>
      </c>
      <c r="DA18">
        <f>AJ18</f>
        <v>1</v>
      </c>
      <c r="DB18">
        <v>0</v>
      </c>
    </row>
    <row r="19" spans="1:106" x14ac:dyDescent="0.2">
      <c r="A19">
        <f>ROW(Source!A34)</f>
        <v>34</v>
      </c>
      <c r="B19">
        <v>31230744</v>
      </c>
      <c r="C19">
        <v>31230806</v>
      </c>
      <c r="D19">
        <v>24272700</v>
      </c>
      <c r="E19">
        <v>1</v>
      </c>
      <c r="F19">
        <v>1</v>
      </c>
      <c r="G19">
        <v>1</v>
      </c>
      <c r="H19">
        <v>3</v>
      </c>
      <c r="I19" t="s">
        <v>66</v>
      </c>
      <c r="J19" t="s">
        <v>69</v>
      </c>
      <c r="K19" t="s">
        <v>67</v>
      </c>
      <c r="L19">
        <v>1339</v>
      </c>
      <c r="N19">
        <v>1007</v>
      </c>
      <c r="O19" t="s">
        <v>68</v>
      </c>
      <c r="P19" t="s">
        <v>68</v>
      </c>
      <c r="Q19">
        <v>1</v>
      </c>
      <c r="W19">
        <v>0</v>
      </c>
      <c r="X19">
        <v>1023381076</v>
      </c>
      <c r="Y19">
        <v>109.99999999999999</v>
      </c>
      <c r="AA19">
        <v>55.26</v>
      </c>
      <c r="AB19">
        <v>0</v>
      </c>
      <c r="AC19">
        <v>0</v>
      </c>
      <c r="AD19">
        <v>0</v>
      </c>
      <c r="AE19">
        <v>55.26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0</v>
      </c>
      <c r="AP19">
        <v>0</v>
      </c>
      <c r="AQ19">
        <v>0</v>
      </c>
      <c r="AR19">
        <v>0</v>
      </c>
      <c r="AS19" t="s">
        <v>3</v>
      </c>
      <c r="AT19">
        <v>109.99999999999999</v>
      </c>
      <c r="AU19" t="s">
        <v>3</v>
      </c>
      <c r="AV19">
        <v>0</v>
      </c>
      <c r="AW19">
        <v>1</v>
      </c>
      <c r="AX19">
        <v>-1</v>
      </c>
      <c r="AY19">
        <v>0</v>
      </c>
      <c r="AZ19">
        <v>0</v>
      </c>
      <c r="BA19" t="s">
        <v>3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Y19*Source!I34</f>
        <v>634.11699999999996</v>
      </c>
      <c r="CY19">
        <f>AA19</f>
        <v>55.26</v>
      </c>
      <c r="CZ19">
        <f>AE19</f>
        <v>55.26</v>
      </c>
      <c r="DA19">
        <f>AI19</f>
        <v>1</v>
      </c>
      <c r="DB19">
        <v>0</v>
      </c>
    </row>
    <row r="20" spans="1:106" x14ac:dyDescent="0.2">
      <c r="A20">
        <f>ROW(Source!A34)</f>
        <v>34</v>
      </c>
      <c r="B20">
        <v>31230744</v>
      </c>
      <c r="C20">
        <v>31230806</v>
      </c>
      <c r="D20">
        <v>24262983</v>
      </c>
      <c r="E20">
        <v>1</v>
      </c>
      <c r="F20">
        <v>1</v>
      </c>
      <c r="G20">
        <v>1</v>
      </c>
      <c r="H20">
        <v>3</v>
      </c>
      <c r="I20" t="s">
        <v>357</v>
      </c>
      <c r="J20" t="s">
        <v>358</v>
      </c>
      <c r="K20" t="s">
        <v>359</v>
      </c>
      <c r="L20">
        <v>1339</v>
      </c>
      <c r="N20">
        <v>1007</v>
      </c>
      <c r="O20" t="s">
        <v>68</v>
      </c>
      <c r="P20" t="s">
        <v>68</v>
      </c>
      <c r="Q20">
        <v>1</v>
      </c>
      <c r="W20">
        <v>0</v>
      </c>
      <c r="X20">
        <v>11619063</v>
      </c>
      <c r="Y20">
        <v>5</v>
      </c>
      <c r="AA20">
        <v>2.44</v>
      </c>
      <c r="AB20">
        <v>0</v>
      </c>
      <c r="AC20">
        <v>0</v>
      </c>
      <c r="AD20">
        <v>0</v>
      </c>
      <c r="AE20">
        <v>2.44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3</v>
      </c>
      <c r="AT20">
        <v>5</v>
      </c>
      <c r="AU20" t="s">
        <v>3</v>
      </c>
      <c r="AV20">
        <v>0</v>
      </c>
      <c r="AW20">
        <v>2</v>
      </c>
      <c r="AX20">
        <v>31230821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Y20*Source!I34</f>
        <v>28.823500000000003</v>
      </c>
      <c r="CY20">
        <f>AA20</f>
        <v>2.44</v>
      </c>
      <c r="CZ20">
        <f>AE20</f>
        <v>2.44</v>
      </c>
      <c r="DA20">
        <f>AI20</f>
        <v>1</v>
      </c>
      <c r="DB20">
        <v>0</v>
      </c>
    </row>
    <row r="21" spans="1:106" x14ac:dyDescent="0.2">
      <c r="A21">
        <f>ROW(Source!A35)</f>
        <v>35</v>
      </c>
      <c r="B21">
        <v>31230745</v>
      </c>
      <c r="C21">
        <v>31230806</v>
      </c>
      <c r="D21">
        <v>9415249</v>
      </c>
      <c r="E21">
        <v>1</v>
      </c>
      <c r="F21">
        <v>1</v>
      </c>
      <c r="G21">
        <v>1</v>
      </c>
      <c r="H21">
        <v>1</v>
      </c>
      <c r="I21" t="s">
        <v>343</v>
      </c>
      <c r="J21" t="s">
        <v>3</v>
      </c>
      <c r="K21" t="s">
        <v>344</v>
      </c>
      <c r="L21">
        <v>1369</v>
      </c>
      <c r="N21">
        <v>1013</v>
      </c>
      <c r="O21" t="s">
        <v>339</v>
      </c>
      <c r="P21" t="s">
        <v>339</v>
      </c>
      <c r="Q21">
        <v>1</v>
      </c>
      <c r="W21">
        <v>0</v>
      </c>
      <c r="X21">
        <v>172505351</v>
      </c>
      <c r="Y21">
        <v>15.72</v>
      </c>
      <c r="AA21">
        <v>0</v>
      </c>
      <c r="AB21">
        <v>0</v>
      </c>
      <c r="AC21">
        <v>0</v>
      </c>
      <c r="AD21">
        <v>8.02</v>
      </c>
      <c r="AE21">
        <v>0</v>
      </c>
      <c r="AF21">
        <v>0</v>
      </c>
      <c r="AG21">
        <v>0</v>
      </c>
      <c r="AH21">
        <v>8.02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</v>
      </c>
      <c r="AT21">
        <v>15.72</v>
      </c>
      <c r="AU21" t="s">
        <v>3</v>
      </c>
      <c r="AV21">
        <v>1</v>
      </c>
      <c r="AW21">
        <v>2</v>
      </c>
      <c r="AX21">
        <v>31230814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Y21*Source!I35</f>
        <v>90.62108400000001</v>
      </c>
      <c r="CY21">
        <f>AD21</f>
        <v>8.02</v>
      </c>
      <c r="CZ21">
        <f>AH21</f>
        <v>8.02</v>
      </c>
      <c r="DA21">
        <f>AL21</f>
        <v>1</v>
      </c>
      <c r="DB21">
        <v>0</v>
      </c>
    </row>
    <row r="22" spans="1:106" x14ac:dyDescent="0.2">
      <c r="A22">
        <f>ROW(Source!A35)</f>
        <v>35</v>
      </c>
      <c r="B22">
        <v>31230745</v>
      </c>
      <c r="C22">
        <v>31230806</v>
      </c>
      <c r="D22">
        <v>121548</v>
      </c>
      <c r="E22">
        <v>1</v>
      </c>
      <c r="F22">
        <v>1</v>
      </c>
      <c r="G22">
        <v>1</v>
      </c>
      <c r="H22">
        <v>1</v>
      </c>
      <c r="I22" t="s">
        <v>26</v>
      </c>
      <c r="J22" t="s">
        <v>3</v>
      </c>
      <c r="K22" t="s">
        <v>331</v>
      </c>
      <c r="L22">
        <v>608254</v>
      </c>
      <c r="N22">
        <v>1013</v>
      </c>
      <c r="O22" t="s">
        <v>332</v>
      </c>
      <c r="P22" t="s">
        <v>332</v>
      </c>
      <c r="Q22">
        <v>1</v>
      </c>
      <c r="W22">
        <v>0</v>
      </c>
      <c r="X22">
        <v>-185737400</v>
      </c>
      <c r="Y22">
        <v>13.88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3</v>
      </c>
      <c r="AT22">
        <v>13.88</v>
      </c>
      <c r="AU22" t="s">
        <v>3</v>
      </c>
      <c r="AV22">
        <v>2</v>
      </c>
      <c r="AW22">
        <v>2</v>
      </c>
      <c r="AX22">
        <v>31230815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Y22*Source!I35</f>
        <v>80.014036000000004</v>
      </c>
      <c r="CY22">
        <f>AD22</f>
        <v>0</v>
      </c>
      <c r="CZ22">
        <f>AH22</f>
        <v>0</v>
      </c>
      <c r="DA22">
        <f>AL22</f>
        <v>1</v>
      </c>
      <c r="DB22">
        <v>0</v>
      </c>
    </row>
    <row r="23" spans="1:106" x14ac:dyDescent="0.2">
      <c r="A23">
        <f>ROW(Source!A35)</f>
        <v>35</v>
      </c>
      <c r="B23">
        <v>31230745</v>
      </c>
      <c r="C23">
        <v>31230806</v>
      </c>
      <c r="D23">
        <v>24265924</v>
      </c>
      <c r="E23">
        <v>1</v>
      </c>
      <c r="F23">
        <v>1</v>
      </c>
      <c r="G23">
        <v>1</v>
      </c>
      <c r="H23">
        <v>2</v>
      </c>
      <c r="I23" t="s">
        <v>345</v>
      </c>
      <c r="J23" t="s">
        <v>346</v>
      </c>
      <c r="K23" t="s">
        <v>347</v>
      </c>
      <c r="L23">
        <v>1368</v>
      </c>
      <c r="N23">
        <v>1011</v>
      </c>
      <c r="O23" t="s">
        <v>336</v>
      </c>
      <c r="P23" t="s">
        <v>336</v>
      </c>
      <c r="Q23">
        <v>1</v>
      </c>
      <c r="W23">
        <v>0</v>
      </c>
      <c r="X23">
        <v>1835961613</v>
      </c>
      <c r="Y23">
        <v>4.29</v>
      </c>
      <c r="AA23">
        <v>0</v>
      </c>
      <c r="AB23">
        <v>89.99</v>
      </c>
      <c r="AC23">
        <v>10.06</v>
      </c>
      <c r="AD23">
        <v>0</v>
      </c>
      <c r="AE23">
        <v>0</v>
      </c>
      <c r="AF23">
        <v>89.99</v>
      </c>
      <c r="AG23">
        <v>10.06</v>
      </c>
      <c r="AH23">
        <v>0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4.29</v>
      </c>
      <c r="AU23" t="s">
        <v>3</v>
      </c>
      <c r="AV23">
        <v>0</v>
      </c>
      <c r="AW23">
        <v>2</v>
      </c>
      <c r="AX23">
        <v>31230816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Y23*Source!I35</f>
        <v>24.730563</v>
      </c>
      <c r="CY23">
        <f>AB23</f>
        <v>89.99</v>
      </c>
      <c r="CZ23">
        <f>AF23</f>
        <v>89.99</v>
      </c>
      <c r="DA23">
        <f>AJ23</f>
        <v>1</v>
      </c>
      <c r="DB23">
        <v>0</v>
      </c>
    </row>
    <row r="24" spans="1:106" x14ac:dyDescent="0.2">
      <c r="A24">
        <f>ROW(Source!A35)</f>
        <v>35</v>
      </c>
      <c r="B24">
        <v>31230745</v>
      </c>
      <c r="C24">
        <v>31230806</v>
      </c>
      <c r="D24">
        <v>24262054</v>
      </c>
      <c r="E24">
        <v>1</v>
      </c>
      <c r="F24">
        <v>1</v>
      </c>
      <c r="G24">
        <v>1</v>
      </c>
      <c r="H24">
        <v>2</v>
      </c>
      <c r="I24" t="s">
        <v>348</v>
      </c>
      <c r="J24" t="s">
        <v>349</v>
      </c>
      <c r="K24" t="s">
        <v>350</v>
      </c>
      <c r="L24">
        <v>1368</v>
      </c>
      <c r="N24">
        <v>1011</v>
      </c>
      <c r="O24" t="s">
        <v>336</v>
      </c>
      <c r="P24" t="s">
        <v>336</v>
      </c>
      <c r="Q24">
        <v>1</v>
      </c>
      <c r="W24">
        <v>0</v>
      </c>
      <c r="X24">
        <v>602986510</v>
      </c>
      <c r="Y24">
        <v>1.77</v>
      </c>
      <c r="AA24">
        <v>0</v>
      </c>
      <c r="AB24">
        <v>123</v>
      </c>
      <c r="AC24">
        <v>13.5</v>
      </c>
      <c r="AD24">
        <v>0</v>
      </c>
      <c r="AE24">
        <v>0</v>
      </c>
      <c r="AF24">
        <v>123</v>
      </c>
      <c r="AG24">
        <v>13.5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3</v>
      </c>
      <c r="AT24">
        <v>1.77</v>
      </c>
      <c r="AU24" t="s">
        <v>3</v>
      </c>
      <c r="AV24">
        <v>0</v>
      </c>
      <c r="AW24">
        <v>2</v>
      </c>
      <c r="AX24">
        <v>31230817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Y24*Source!I35</f>
        <v>10.203519</v>
      </c>
      <c r="CY24">
        <f>AB24</f>
        <v>123</v>
      </c>
      <c r="CZ24">
        <f>AF24</f>
        <v>123</v>
      </c>
      <c r="DA24">
        <f>AJ24</f>
        <v>1</v>
      </c>
      <c r="DB24">
        <v>0</v>
      </c>
    </row>
    <row r="25" spans="1:106" x14ac:dyDescent="0.2">
      <c r="A25">
        <f>ROW(Source!A35)</f>
        <v>35</v>
      </c>
      <c r="B25">
        <v>31230745</v>
      </c>
      <c r="C25">
        <v>31230806</v>
      </c>
      <c r="D25">
        <v>24394737</v>
      </c>
      <c r="E25">
        <v>1</v>
      </c>
      <c r="F25">
        <v>1</v>
      </c>
      <c r="G25">
        <v>1</v>
      </c>
      <c r="H25">
        <v>2</v>
      </c>
      <c r="I25" t="s">
        <v>351</v>
      </c>
      <c r="J25" t="s">
        <v>352</v>
      </c>
      <c r="K25" t="s">
        <v>353</v>
      </c>
      <c r="L25">
        <v>1368</v>
      </c>
      <c r="N25">
        <v>1011</v>
      </c>
      <c r="O25" t="s">
        <v>336</v>
      </c>
      <c r="P25" t="s">
        <v>336</v>
      </c>
      <c r="Q25">
        <v>1</v>
      </c>
      <c r="W25">
        <v>0</v>
      </c>
      <c r="X25">
        <v>389078848</v>
      </c>
      <c r="Y25">
        <v>7.08</v>
      </c>
      <c r="AA25">
        <v>0</v>
      </c>
      <c r="AB25">
        <v>206.01</v>
      </c>
      <c r="AC25">
        <v>14.4</v>
      </c>
      <c r="AD25">
        <v>0</v>
      </c>
      <c r="AE25">
        <v>0</v>
      </c>
      <c r="AF25">
        <v>206.01</v>
      </c>
      <c r="AG25">
        <v>14.4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3</v>
      </c>
      <c r="AT25">
        <v>7.08</v>
      </c>
      <c r="AU25" t="s">
        <v>3</v>
      </c>
      <c r="AV25">
        <v>0</v>
      </c>
      <c r="AW25">
        <v>2</v>
      </c>
      <c r="AX25">
        <v>31230818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Y25*Source!I35</f>
        <v>40.814076</v>
      </c>
      <c r="CY25">
        <f>AB25</f>
        <v>206.01</v>
      </c>
      <c r="CZ25">
        <f>AF25</f>
        <v>206.01</v>
      </c>
      <c r="DA25">
        <f>AJ25</f>
        <v>1</v>
      </c>
      <c r="DB25">
        <v>0</v>
      </c>
    </row>
    <row r="26" spans="1:106" x14ac:dyDescent="0.2">
      <c r="A26">
        <f>ROW(Source!A35)</f>
        <v>35</v>
      </c>
      <c r="B26">
        <v>31230745</v>
      </c>
      <c r="C26">
        <v>31230806</v>
      </c>
      <c r="D26">
        <v>24262988</v>
      </c>
      <c r="E26">
        <v>1</v>
      </c>
      <c r="F26">
        <v>1</v>
      </c>
      <c r="G26">
        <v>1</v>
      </c>
      <c r="H26">
        <v>2</v>
      </c>
      <c r="I26" t="s">
        <v>354</v>
      </c>
      <c r="J26" t="s">
        <v>355</v>
      </c>
      <c r="K26" t="s">
        <v>356</v>
      </c>
      <c r="L26">
        <v>1368</v>
      </c>
      <c r="N26">
        <v>1011</v>
      </c>
      <c r="O26" t="s">
        <v>336</v>
      </c>
      <c r="P26" t="s">
        <v>336</v>
      </c>
      <c r="Q26">
        <v>1</v>
      </c>
      <c r="W26">
        <v>0</v>
      </c>
      <c r="X26">
        <v>-1837033337</v>
      </c>
      <c r="Y26">
        <v>0.74</v>
      </c>
      <c r="AA26">
        <v>0</v>
      </c>
      <c r="AB26">
        <v>110</v>
      </c>
      <c r="AC26">
        <v>11.6</v>
      </c>
      <c r="AD26">
        <v>0</v>
      </c>
      <c r="AE26">
        <v>0</v>
      </c>
      <c r="AF26">
        <v>110</v>
      </c>
      <c r="AG26">
        <v>11.6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3</v>
      </c>
      <c r="AT26">
        <v>0.74</v>
      </c>
      <c r="AU26" t="s">
        <v>3</v>
      </c>
      <c r="AV26">
        <v>0</v>
      </c>
      <c r="AW26">
        <v>2</v>
      </c>
      <c r="AX26">
        <v>31230819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Y26*Source!I35</f>
        <v>4.2658779999999998</v>
      </c>
      <c r="CY26">
        <f>AB26</f>
        <v>110</v>
      </c>
      <c r="CZ26">
        <f>AF26</f>
        <v>110</v>
      </c>
      <c r="DA26">
        <f>AJ26</f>
        <v>1</v>
      </c>
      <c r="DB26">
        <v>0</v>
      </c>
    </row>
    <row r="27" spans="1:106" x14ac:dyDescent="0.2">
      <c r="A27">
        <f>ROW(Source!A35)</f>
        <v>35</v>
      </c>
      <c r="B27">
        <v>31230745</v>
      </c>
      <c r="C27">
        <v>31230806</v>
      </c>
      <c r="D27">
        <v>24272700</v>
      </c>
      <c r="E27">
        <v>1</v>
      </c>
      <c r="F27">
        <v>1</v>
      </c>
      <c r="G27">
        <v>1</v>
      </c>
      <c r="H27">
        <v>3</v>
      </c>
      <c r="I27" t="s">
        <v>66</v>
      </c>
      <c r="J27" t="s">
        <v>69</v>
      </c>
      <c r="K27" t="s">
        <v>67</v>
      </c>
      <c r="L27">
        <v>1339</v>
      </c>
      <c r="N27">
        <v>1007</v>
      </c>
      <c r="O27" t="s">
        <v>68</v>
      </c>
      <c r="P27" t="s">
        <v>68</v>
      </c>
      <c r="Q27">
        <v>1</v>
      </c>
      <c r="W27">
        <v>0</v>
      </c>
      <c r="X27">
        <v>1023381076</v>
      </c>
      <c r="Y27">
        <v>109.99999999999999</v>
      </c>
      <c r="AA27">
        <v>432.69</v>
      </c>
      <c r="AB27">
        <v>0</v>
      </c>
      <c r="AC27">
        <v>0</v>
      </c>
      <c r="AD27">
        <v>0</v>
      </c>
      <c r="AE27">
        <v>55.26</v>
      </c>
      <c r="AF27">
        <v>0</v>
      </c>
      <c r="AG27">
        <v>0</v>
      </c>
      <c r="AH27">
        <v>0</v>
      </c>
      <c r="AI27">
        <v>7.83</v>
      </c>
      <c r="AJ27">
        <v>1</v>
      </c>
      <c r="AK27">
        <v>1</v>
      </c>
      <c r="AL27">
        <v>1</v>
      </c>
      <c r="AN27">
        <v>0</v>
      </c>
      <c r="AO27">
        <v>0</v>
      </c>
      <c r="AP27">
        <v>0</v>
      </c>
      <c r="AQ27">
        <v>0</v>
      </c>
      <c r="AR27">
        <v>0</v>
      </c>
      <c r="AS27" t="s">
        <v>3</v>
      </c>
      <c r="AT27">
        <v>109.99999999999999</v>
      </c>
      <c r="AU27" t="s">
        <v>3</v>
      </c>
      <c r="AV27">
        <v>0</v>
      </c>
      <c r="AW27">
        <v>1</v>
      </c>
      <c r="AX27">
        <v>-1</v>
      </c>
      <c r="AY27">
        <v>0</v>
      </c>
      <c r="AZ27">
        <v>0</v>
      </c>
      <c r="BA27" t="s">
        <v>3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Y27*Source!I35</f>
        <v>634.11699999999996</v>
      </c>
      <c r="CY27">
        <f>AA27</f>
        <v>432.69</v>
      </c>
      <c r="CZ27">
        <f>AE27</f>
        <v>55.26</v>
      </c>
      <c r="DA27">
        <f>AI27</f>
        <v>7.83</v>
      </c>
      <c r="DB27">
        <v>0</v>
      </c>
    </row>
    <row r="28" spans="1:106" x14ac:dyDescent="0.2">
      <c r="A28">
        <f>ROW(Source!A35)</f>
        <v>35</v>
      </c>
      <c r="B28">
        <v>31230745</v>
      </c>
      <c r="C28">
        <v>31230806</v>
      </c>
      <c r="D28">
        <v>24262983</v>
      </c>
      <c r="E28">
        <v>1</v>
      </c>
      <c r="F28">
        <v>1</v>
      </c>
      <c r="G28">
        <v>1</v>
      </c>
      <c r="H28">
        <v>3</v>
      </c>
      <c r="I28" t="s">
        <v>357</v>
      </c>
      <c r="J28" t="s">
        <v>358</v>
      </c>
      <c r="K28" t="s">
        <v>359</v>
      </c>
      <c r="L28">
        <v>1339</v>
      </c>
      <c r="N28">
        <v>1007</v>
      </c>
      <c r="O28" t="s">
        <v>68</v>
      </c>
      <c r="P28" t="s">
        <v>68</v>
      </c>
      <c r="Q28">
        <v>1</v>
      </c>
      <c r="W28">
        <v>0</v>
      </c>
      <c r="X28">
        <v>11619063</v>
      </c>
      <c r="Y28">
        <v>5</v>
      </c>
      <c r="AA28">
        <v>16.59</v>
      </c>
      <c r="AB28">
        <v>0</v>
      </c>
      <c r="AC28">
        <v>0</v>
      </c>
      <c r="AD28">
        <v>0</v>
      </c>
      <c r="AE28">
        <v>2.44</v>
      </c>
      <c r="AF28">
        <v>0</v>
      </c>
      <c r="AG28">
        <v>0</v>
      </c>
      <c r="AH28">
        <v>0</v>
      </c>
      <c r="AI28">
        <v>6.8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3</v>
      </c>
      <c r="AT28">
        <v>5</v>
      </c>
      <c r="AU28" t="s">
        <v>3</v>
      </c>
      <c r="AV28">
        <v>0</v>
      </c>
      <c r="AW28">
        <v>2</v>
      </c>
      <c r="AX28">
        <v>31230821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Y28*Source!I35</f>
        <v>28.823500000000003</v>
      </c>
      <c r="CY28">
        <f>AA28</f>
        <v>16.59</v>
      </c>
      <c r="CZ28">
        <f>AE28</f>
        <v>2.44</v>
      </c>
      <c r="DA28">
        <f>AI28</f>
        <v>6.8</v>
      </c>
      <c r="DB28">
        <v>0</v>
      </c>
    </row>
    <row r="29" spans="1:106" x14ac:dyDescent="0.2">
      <c r="A29">
        <f>ROW(Source!A38)</f>
        <v>38</v>
      </c>
      <c r="B29">
        <v>31230744</v>
      </c>
      <c r="C29">
        <v>31238102</v>
      </c>
      <c r="D29">
        <v>9415249</v>
      </c>
      <c r="E29">
        <v>1</v>
      </c>
      <c r="F29">
        <v>1</v>
      </c>
      <c r="G29">
        <v>1</v>
      </c>
      <c r="H29">
        <v>1</v>
      </c>
      <c r="I29" t="s">
        <v>343</v>
      </c>
      <c r="J29" t="s">
        <v>3</v>
      </c>
      <c r="K29" t="s">
        <v>344</v>
      </c>
      <c r="L29">
        <v>1369</v>
      </c>
      <c r="N29">
        <v>1013</v>
      </c>
      <c r="O29" t="s">
        <v>339</v>
      </c>
      <c r="P29" t="s">
        <v>339</v>
      </c>
      <c r="Q29">
        <v>1</v>
      </c>
      <c r="W29">
        <v>0</v>
      </c>
      <c r="X29">
        <v>172505351</v>
      </c>
      <c r="Y29">
        <v>15.72</v>
      </c>
      <c r="AA29">
        <v>0</v>
      </c>
      <c r="AB29">
        <v>0</v>
      </c>
      <c r="AC29">
        <v>0</v>
      </c>
      <c r="AD29">
        <v>8.02</v>
      </c>
      <c r="AE29">
        <v>0</v>
      </c>
      <c r="AF29">
        <v>0</v>
      </c>
      <c r="AG29">
        <v>0</v>
      </c>
      <c r="AH29">
        <v>8.02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15.72</v>
      </c>
      <c r="AU29" t="s">
        <v>3</v>
      </c>
      <c r="AV29">
        <v>1</v>
      </c>
      <c r="AW29">
        <v>2</v>
      </c>
      <c r="AX29">
        <v>31238111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Y29*Source!I38</f>
        <v>30.207552</v>
      </c>
      <c r="CY29">
        <f>AD29</f>
        <v>8.02</v>
      </c>
      <c r="CZ29">
        <f>AH29</f>
        <v>8.02</v>
      </c>
      <c r="DA29">
        <f>AL29</f>
        <v>1</v>
      </c>
      <c r="DB29">
        <v>0</v>
      </c>
    </row>
    <row r="30" spans="1:106" x14ac:dyDescent="0.2">
      <c r="A30">
        <f>ROW(Source!A38)</f>
        <v>38</v>
      </c>
      <c r="B30">
        <v>31230744</v>
      </c>
      <c r="C30">
        <v>31238102</v>
      </c>
      <c r="D30">
        <v>121548</v>
      </c>
      <c r="E30">
        <v>1</v>
      </c>
      <c r="F30">
        <v>1</v>
      </c>
      <c r="G30">
        <v>1</v>
      </c>
      <c r="H30">
        <v>1</v>
      </c>
      <c r="I30" t="s">
        <v>26</v>
      </c>
      <c r="J30" t="s">
        <v>3</v>
      </c>
      <c r="K30" t="s">
        <v>331</v>
      </c>
      <c r="L30">
        <v>608254</v>
      </c>
      <c r="N30">
        <v>1013</v>
      </c>
      <c r="O30" t="s">
        <v>332</v>
      </c>
      <c r="P30" t="s">
        <v>332</v>
      </c>
      <c r="Q30">
        <v>1</v>
      </c>
      <c r="W30">
        <v>0</v>
      </c>
      <c r="X30">
        <v>-185737400</v>
      </c>
      <c r="Y30">
        <v>13.88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13.88</v>
      </c>
      <c r="AU30" t="s">
        <v>3</v>
      </c>
      <c r="AV30">
        <v>2</v>
      </c>
      <c r="AW30">
        <v>2</v>
      </c>
      <c r="AX30">
        <v>31238112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Y30*Source!I38</f>
        <v>26.671808000000002</v>
      </c>
      <c r="CY30">
        <f>AD30</f>
        <v>0</v>
      </c>
      <c r="CZ30">
        <f>AH30</f>
        <v>0</v>
      </c>
      <c r="DA30">
        <f>AL30</f>
        <v>1</v>
      </c>
      <c r="DB30">
        <v>0</v>
      </c>
    </row>
    <row r="31" spans="1:106" x14ac:dyDescent="0.2">
      <c r="A31">
        <f>ROW(Source!A38)</f>
        <v>38</v>
      </c>
      <c r="B31">
        <v>31230744</v>
      </c>
      <c r="C31">
        <v>31238102</v>
      </c>
      <c r="D31">
        <v>24265924</v>
      </c>
      <c r="E31">
        <v>1</v>
      </c>
      <c r="F31">
        <v>1</v>
      </c>
      <c r="G31">
        <v>1</v>
      </c>
      <c r="H31">
        <v>2</v>
      </c>
      <c r="I31" t="s">
        <v>345</v>
      </c>
      <c r="J31" t="s">
        <v>346</v>
      </c>
      <c r="K31" t="s">
        <v>347</v>
      </c>
      <c r="L31">
        <v>1368</v>
      </c>
      <c r="N31">
        <v>1011</v>
      </c>
      <c r="O31" t="s">
        <v>336</v>
      </c>
      <c r="P31" t="s">
        <v>336</v>
      </c>
      <c r="Q31">
        <v>1</v>
      </c>
      <c r="W31">
        <v>0</v>
      </c>
      <c r="X31">
        <v>1835961613</v>
      </c>
      <c r="Y31">
        <v>4.29</v>
      </c>
      <c r="AA31">
        <v>0</v>
      </c>
      <c r="AB31">
        <v>89.99</v>
      </c>
      <c r="AC31">
        <v>10.06</v>
      </c>
      <c r="AD31">
        <v>0</v>
      </c>
      <c r="AE31">
        <v>0</v>
      </c>
      <c r="AF31">
        <v>89.99</v>
      </c>
      <c r="AG31">
        <v>10.06</v>
      </c>
      <c r="AH31">
        <v>0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4.29</v>
      </c>
      <c r="AU31" t="s">
        <v>3</v>
      </c>
      <c r="AV31">
        <v>0</v>
      </c>
      <c r="AW31">
        <v>2</v>
      </c>
      <c r="AX31">
        <v>31238113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Y31*Source!I38</f>
        <v>8.2436640000000008</v>
      </c>
      <c r="CY31">
        <f>AB31</f>
        <v>89.99</v>
      </c>
      <c r="CZ31">
        <f>AF31</f>
        <v>89.99</v>
      </c>
      <c r="DA31">
        <f>AJ31</f>
        <v>1</v>
      </c>
      <c r="DB31">
        <v>0</v>
      </c>
    </row>
    <row r="32" spans="1:106" x14ac:dyDescent="0.2">
      <c r="A32">
        <f>ROW(Source!A38)</f>
        <v>38</v>
      </c>
      <c r="B32">
        <v>31230744</v>
      </c>
      <c r="C32">
        <v>31238102</v>
      </c>
      <c r="D32">
        <v>24262054</v>
      </c>
      <c r="E32">
        <v>1</v>
      </c>
      <c r="F32">
        <v>1</v>
      </c>
      <c r="G32">
        <v>1</v>
      </c>
      <c r="H32">
        <v>2</v>
      </c>
      <c r="I32" t="s">
        <v>348</v>
      </c>
      <c r="J32" t="s">
        <v>349</v>
      </c>
      <c r="K32" t="s">
        <v>350</v>
      </c>
      <c r="L32">
        <v>1368</v>
      </c>
      <c r="N32">
        <v>1011</v>
      </c>
      <c r="O32" t="s">
        <v>336</v>
      </c>
      <c r="P32" t="s">
        <v>336</v>
      </c>
      <c r="Q32">
        <v>1</v>
      </c>
      <c r="W32">
        <v>0</v>
      </c>
      <c r="X32">
        <v>602986510</v>
      </c>
      <c r="Y32">
        <v>1.77</v>
      </c>
      <c r="AA32">
        <v>0</v>
      </c>
      <c r="AB32">
        <v>123</v>
      </c>
      <c r="AC32">
        <v>13.5</v>
      </c>
      <c r="AD32">
        <v>0</v>
      </c>
      <c r="AE32">
        <v>0</v>
      </c>
      <c r="AF32">
        <v>123</v>
      </c>
      <c r="AG32">
        <v>13.5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1.77</v>
      </c>
      <c r="AU32" t="s">
        <v>3</v>
      </c>
      <c r="AV32">
        <v>0</v>
      </c>
      <c r="AW32">
        <v>2</v>
      </c>
      <c r="AX32">
        <v>31238114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Y32*Source!I38</f>
        <v>3.4012319999999998</v>
      </c>
      <c r="CY32">
        <f>AB32</f>
        <v>123</v>
      </c>
      <c r="CZ32">
        <f>AF32</f>
        <v>123</v>
      </c>
      <c r="DA32">
        <f>AJ32</f>
        <v>1</v>
      </c>
      <c r="DB32">
        <v>0</v>
      </c>
    </row>
    <row r="33" spans="1:106" x14ac:dyDescent="0.2">
      <c r="A33">
        <f>ROW(Source!A38)</f>
        <v>38</v>
      </c>
      <c r="B33">
        <v>31230744</v>
      </c>
      <c r="C33">
        <v>31238102</v>
      </c>
      <c r="D33">
        <v>24394737</v>
      </c>
      <c r="E33">
        <v>1</v>
      </c>
      <c r="F33">
        <v>1</v>
      </c>
      <c r="G33">
        <v>1</v>
      </c>
      <c r="H33">
        <v>2</v>
      </c>
      <c r="I33" t="s">
        <v>351</v>
      </c>
      <c r="J33" t="s">
        <v>352</v>
      </c>
      <c r="K33" t="s">
        <v>353</v>
      </c>
      <c r="L33">
        <v>1368</v>
      </c>
      <c r="N33">
        <v>1011</v>
      </c>
      <c r="O33" t="s">
        <v>336</v>
      </c>
      <c r="P33" t="s">
        <v>336</v>
      </c>
      <c r="Q33">
        <v>1</v>
      </c>
      <c r="W33">
        <v>0</v>
      </c>
      <c r="X33">
        <v>389078848</v>
      </c>
      <c r="Y33">
        <v>7.08</v>
      </c>
      <c r="AA33">
        <v>0</v>
      </c>
      <c r="AB33">
        <v>206.01</v>
      </c>
      <c r="AC33">
        <v>14.4</v>
      </c>
      <c r="AD33">
        <v>0</v>
      </c>
      <c r="AE33">
        <v>0</v>
      </c>
      <c r="AF33">
        <v>206.01</v>
      </c>
      <c r="AG33">
        <v>14.4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7.08</v>
      </c>
      <c r="AU33" t="s">
        <v>3</v>
      </c>
      <c r="AV33">
        <v>0</v>
      </c>
      <c r="AW33">
        <v>2</v>
      </c>
      <c r="AX33">
        <v>31238115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Y33*Source!I38</f>
        <v>13.604927999999999</v>
      </c>
      <c r="CY33">
        <f>AB33</f>
        <v>206.01</v>
      </c>
      <c r="CZ33">
        <f>AF33</f>
        <v>206.01</v>
      </c>
      <c r="DA33">
        <f>AJ33</f>
        <v>1</v>
      </c>
      <c r="DB33">
        <v>0</v>
      </c>
    </row>
    <row r="34" spans="1:106" x14ac:dyDescent="0.2">
      <c r="A34">
        <f>ROW(Source!A38)</f>
        <v>38</v>
      </c>
      <c r="B34">
        <v>31230744</v>
      </c>
      <c r="C34">
        <v>31238102</v>
      </c>
      <c r="D34">
        <v>24262988</v>
      </c>
      <c r="E34">
        <v>1</v>
      </c>
      <c r="F34">
        <v>1</v>
      </c>
      <c r="G34">
        <v>1</v>
      </c>
      <c r="H34">
        <v>2</v>
      </c>
      <c r="I34" t="s">
        <v>354</v>
      </c>
      <c r="J34" t="s">
        <v>355</v>
      </c>
      <c r="K34" t="s">
        <v>356</v>
      </c>
      <c r="L34">
        <v>1368</v>
      </c>
      <c r="N34">
        <v>1011</v>
      </c>
      <c r="O34" t="s">
        <v>336</v>
      </c>
      <c r="P34" t="s">
        <v>336</v>
      </c>
      <c r="Q34">
        <v>1</v>
      </c>
      <c r="W34">
        <v>0</v>
      </c>
      <c r="X34">
        <v>-1837033337</v>
      </c>
      <c r="Y34">
        <v>0.74</v>
      </c>
      <c r="AA34">
        <v>0</v>
      </c>
      <c r="AB34">
        <v>110</v>
      </c>
      <c r="AC34">
        <v>11.6</v>
      </c>
      <c r="AD34">
        <v>0</v>
      </c>
      <c r="AE34">
        <v>0</v>
      </c>
      <c r="AF34">
        <v>110</v>
      </c>
      <c r="AG34">
        <v>11.6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3</v>
      </c>
      <c r="AT34">
        <v>0.74</v>
      </c>
      <c r="AU34" t="s">
        <v>3</v>
      </c>
      <c r="AV34">
        <v>0</v>
      </c>
      <c r="AW34">
        <v>2</v>
      </c>
      <c r="AX34">
        <v>31238116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Y34*Source!I38</f>
        <v>1.4219839999999999</v>
      </c>
      <c r="CY34">
        <f>AB34</f>
        <v>110</v>
      </c>
      <c r="CZ34">
        <f>AF34</f>
        <v>110</v>
      </c>
      <c r="DA34">
        <f>AJ34</f>
        <v>1</v>
      </c>
      <c r="DB34">
        <v>0</v>
      </c>
    </row>
    <row r="35" spans="1:106" x14ac:dyDescent="0.2">
      <c r="A35">
        <f>ROW(Source!A38)</f>
        <v>38</v>
      </c>
      <c r="B35">
        <v>31230744</v>
      </c>
      <c r="C35">
        <v>31238102</v>
      </c>
      <c r="D35">
        <v>24786499</v>
      </c>
      <c r="E35">
        <v>1</v>
      </c>
      <c r="F35">
        <v>1</v>
      </c>
      <c r="G35">
        <v>1</v>
      </c>
      <c r="H35">
        <v>3</v>
      </c>
      <c r="I35" t="s">
        <v>76</v>
      </c>
      <c r="J35" t="s">
        <v>78</v>
      </c>
      <c r="K35" t="s">
        <v>77</v>
      </c>
      <c r="L35">
        <v>1348</v>
      </c>
      <c r="N35">
        <v>1009</v>
      </c>
      <c r="O35" t="s">
        <v>52</v>
      </c>
      <c r="P35" t="s">
        <v>52</v>
      </c>
      <c r="Q35">
        <v>1000</v>
      </c>
      <c r="W35">
        <v>0</v>
      </c>
      <c r="X35">
        <v>-838964633</v>
      </c>
      <c r="Y35">
        <v>25</v>
      </c>
      <c r="AA35">
        <v>1792.83</v>
      </c>
      <c r="AB35">
        <v>0</v>
      </c>
      <c r="AC35">
        <v>0</v>
      </c>
      <c r="AD35">
        <v>0</v>
      </c>
      <c r="AE35">
        <v>1792.83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0</v>
      </c>
      <c r="AP35">
        <v>0</v>
      </c>
      <c r="AQ35">
        <v>0</v>
      </c>
      <c r="AR35">
        <v>0</v>
      </c>
      <c r="AS35" t="s">
        <v>3</v>
      </c>
      <c r="AT35">
        <v>25</v>
      </c>
      <c r="AU35" t="s">
        <v>3</v>
      </c>
      <c r="AV35">
        <v>0</v>
      </c>
      <c r="AW35">
        <v>1</v>
      </c>
      <c r="AX35">
        <v>-1</v>
      </c>
      <c r="AY35">
        <v>0</v>
      </c>
      <c r="AZ35">
        <v>0</v>
      </c>
      <c r="BA35" t="s">
        <v>3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Y35*Source!I38</f>
        <v>48.04</v>
      </c>
      <c r="CY35">
        <f>AA35</f>
        <v>1792.83</v>
      </c>
      <c r="CZ35">
        <f>AE35</f>
        <v>1792.83</v>
      </c>
      <c r="DA35">
        <f>AI35</f>
        <v>1</v>
      </c>
      <c r="DB35">
        <v>0</v>
      </c>
    </row>
    <row r="36" spans="1:106" x14ac:dyDescent="0.2">
      <c r="A36">
        <f>ROW(Source!A38)</f>
        <v>38</v>
      </c>
      <c r="B36">
        <v>31230744</v>
      </c>
      <c r="C36">
        <v>31238102</v>
      </c>
      <c r="D36">
        <v>24262983</v>
      </c>
      <c r="E36">
        <v>1</v>
      </c>
      <c r="F36">
        <v>1</v>
      </c>
      <c r="G36">
        <v>1</v>
      </c>
      <c r="H36">
        <v>3</v>
      </c>
      <c r="I36" t="s">
        <v>357</v>
      </c>
      <c r="J36" t="s">
        <v>358</v>
      </c>
      <c r="K36" t="s">
        <v>359</v>
      </c>
      <c r="L36">
        <v>1339</v>
      </c>
      <c r="N36">
        <v>1007</v>
      </c>
      <c r="O36" t="s">
        <v>68</v>
      </c>
      <c r="P36" t="s">
        <v>68</v>
      </c>
      <c r="Q36">
        <v>1</v>
      </c>
      <c r="W36">
        <v>0</v>
      </c>
      <c r="X36">
        <v>11619063</v>
      </c>
      <c r="Y36">
        <v>5</v>
      </c>
      <c r="AA36">
        <v>2.44</v>
      </c>
      <c r="AB36">
        <v>0</v>
      </c>
      <c r="AC36">
        <v>0</v>
      </c>
      <c r="AD36">
        <v>0</v>
      </c>
      <c r="AE36">
        <v>2.44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3</v>
      </c>
      <c r="AT36">
        <v>5</v>
      </c>
      <c r="AU36" t="s">
        <v>3</v>
      </c>
      <c r="AV36">
        <v>0</v>
      </c>
      <c r="AW36">
        <v>2</v>
      </c>
      <c r="AX36">
        <v>31238118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Y36*Source!I38</f>
        <v>9.6080000000000005</v>
      </c>
      <c r="CY36">
        <f>AA36</f>
        <v>2.44</v>
      </c>
      <c r="CZ36">
        <f>AE36</f>
        <v>2.44</v>
      </c>
      <c r="DA36">
        <f>AI36</f>
        <v>1</v>
      </c>
      <c r="DB36">
        <v>0</v>
      </c>
    </row>
    <row r="37" spans="1:106" x14ac:dyDescent="0.2">
      <c r="A37">
        <f>ROW(Source!A39)</f>
        <v>39</v>
      </c>
      <c r="B37">
        <v>31230745</v>
      </c>
      <c r="C37">
        <v>31238102</v>
      </c>
      <c r="D37">
        <v>9415249</v>
      </c>
      <c r="E37">
        <v>1</v>
      </c>
      <c r="F37">
        <v>1</v>
      </c>
      <c r="G37">
        <v>1</v>
      </c>
      <c r="H37">
        <v>1</v>
      </c>
      <c r="I37" t="s">
        <v>343</v>
      </c>
      <c r="J37" t="s">
        <v>3</v>
      </c>
      <c r="K37" t="s">
        <v>344</v>
      </c>
      <c r="L37">
        <v>1369</v>
      </c>
      <c r="N37">
        <v>1013</v>
      </c>
      <c r="O37" t="s">
        <v>339</v>
      </c>
      <c r="P37" t="s">
        <v>339</v>
      </c>
      <c r="Q37">
        <v>1</v>
      </c>
      <c r="W37">
        <v>0</v>
      </c>
      <c r="X37">
        <v>172505351</v>
      </c>
      <c r="Y37">
        <v>15.72</v>
      </c>
      <c r="AA37">
        <v>0</v>
      </c>
      <c r="AB37">
        <v>0</v>
      </c>
      <c r="AC37">
        <v>0</v>
      </c>
      <c r="AD37">
        <v>8.02</v>
      </c>
      <c r="AE37">
        <v>0</v>
      </c>
      <c r="AF37">
        <v>0</v>
      </c>
      <c r="AG37">
        <v>0</v>
      </c>
      <c r="AH37">
        <v>8.02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15.72</v>
      </c>
      <c r="AU37" t="s">
        <v>3</v>
      </c>
      <c r="AV37">
        <v>1</v>
      </c>
      <c r="AW37">
        <v>2</v>
      </c>
      <c r="AX37">
        <v>31238111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Y37*Source!I39</f>
        <v>30.207552</v>
      </c>
      <c r="CY37">
        <f>AD37</f>
        <v>8.02</v>
      </c>
      <c r="CZ37">
        <f>AH37</f>
        <v>8.02</v>
      </c>
      <c r="DA37">
        <f>AL37</f>
        <v>1</v>
      </c>
      <c r="DB37">
        <v>0</v>
      </c>
    </row>
    <row r="38" spans="1:106" x14ac:dyDescent="0.2">
      <c r="A38">
        <f>ROW(Source!A39)</f>
        <v>39</v>
      </c>
      <c r="B38">
        <v>31230745</v>
      </c>
      <c r="C38">
        <v>31238102</v>
      </c>
      <c r="D38">
        <v>121548</v>
      </c>
      <c r="E38">
        <v>1</v>
      </c>
      <c r="F38">
        <v>1</v>
      </c>
      <c r="G38">
        <v>1</v>
      </c>
      <c r="H38">
        <v>1</v>
      </c>
      <c r="I38" t="s">
        <v>26</v>
      </c>
      <c r="J38" t="s">
        <v>3</v>
      </c>
      <c r="K38" t="s">
        <v>331</v>
      </c>
      <c r="L38">
        <v>608254</v>
      </c>
      <c r="N38">
        <v>1013</v>
      </c>
      <c r="O38" t="s">
        <v>332</v>
      </c>
      <c r="P38" t="s">
        <v>332</v>
      </c>
      <c r="Q38">
        <v>1</v>
      </c>
      <c r="W38">
        <v>0</v>
      </c>
      <c r="X38">
        <v>-185737400</v>
      </c>
      <c r="Y38">
        <v>13.88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0</v>
      </c>
      <c r="AQ38">
        <v>0</v>
      </c>
      <c r="AR38">
        <v>0</v>
      </c>
      <c r="AS38" t="s">
        <v>3</v>
      </c>
      <c r="AT38">
        <v>13.88</v>
      </c>
      <c r="AU38" t="s">
        <v>3</v>
      </c>
      <c r="AV38">
        <v>2</v>
      </c>
      <c r="AW38">
        <v>2</v>
      </c>
      <c r="AX38">
        <v>31238112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Y38*Source!I39</f>
        <v>26.671808000000002</v>
      </c>
      <c r="CY38">
        <f>AD38</f>
        <v>0</v>
      </c>
      <c r="CZ38">
        <f>AH38</f>
        <v>0</v>
      </c>
      <c r="DA38">
        <f>AL38</f>
        <v>1</v>
      </c>
      <c r="DB38">
        <v>0</v>
      </c>
    </row>
    <row r="39" spans="1:106" x14ac:dyDescent="0.2">
      <c r="A39">
        <f>ROW(Source!A39)</f>
        <v>39</v>
      </c>
      <c r="B39">
        <v>31230745</v>
      </c>
      <c r="C39">
        <v>31238102</v>
      </c>
      <c r="D39">
        <v>24265924</v>
      </c>
      <c r="E39">
        <v>1</v>
      </c>
      <c r="F39">
        <v>1</v>
      </c>
      <c r="G39">
        <v>1</v>
      </c>
      <c r="H39">
        <v>2</v>
      </c>
      <c r="I39" t="s">
        <v>345</v>
      </c>
      <c r="J39" t="s">
        <v>346</v>
      </c>
      <c r="K39" t="s">
        <v>347</v>
      </c>
      <c r="L39">
        <v>1368</v>
      </c>
      <c r="N39">
        <v>1011</v>
      </c>
      <c r="O39" t="s">
        <v>336</v>
      </c>
      <c r="P39" t="s">
        <v>336</v>
      </c>
      <c r="Q39">
        <v>1</v>
      </c>
      <c r="W39">
        <v>0</v>
      </c>
      <c r="X39">
        <v>1835961613</v>
      </c>
      <c r="Y39">
        <v>4.29</v>
      </c>
      <c r="AA39">
        <v>0</v>
      </c>
      <c r="AB39">
        <v>89.99</v>
      </c>
      <c r="AC39">
        <v>10.06</v>
      </c>
      <c r="AD39">
        <v>0</v>
      </c>
      <c r="AE39">
        <v>0</v>
      </c>
      <c r="AF39">
        <v>89.99</v>
      </c>
      <c r="AG39">
        <v>10.06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0</v>
      </c>
      <c r="AQ39">
        <v>0</v>
      </c>
      <c r="AR39">
        <v>0</v>
      </c>
      <c r="AS39" t="s">
        <v>3</v>
      </c>
      <c r="AT39">
        <v>4.29</v>
      </c>
      <c r="AU39" t="s">
        <v>3</v>
      </c>
      <c r="AV39">
        <v>0</v>
      </c>
      <c r="AW39">
        <v>2</v>
      </c>
      <c r="AX39">
        <v>31238113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Y39*Source!I39</f>
        <v>8.2436640000000008</v>
      </c>
      <c r="CY39">
        <f>AB39</f>
        <v>89.99</v>
      </c>
      <c r="CZ39">
        <f>AF39</f>
        <v>89.99</v>
      </c>
      <c r="DA39">
        <f>AJ39</f>
        <v>1</v>
      </c>
      <c r="DB39">
        <v>0</v>
      </c>
    </row>
    <row r="40" spans="1:106" x14ac:dyDescent="0.2">
      <c r="A40">
        <f>ROW(Source!A39)</f>
        <v>39</v>
      </c>
      <c r="B40">
        <v>31230745</v>
      </c>
      <c r="C40">
        <v>31238102</v>
      </c>
      <c r="D40">
        <v>24262054</v>
      </c>
      <c r="E40">
        <v>1</v>
      </c>
      <c r="F40">
        <v>1</v>
      </c>
      <c r="G40">
        <v>1</v>
      </c>
      <c r="H40">
        <v>2</v>
      </c>
      <c r="I40" t="s">
        <v>348</v>
      </c>
      <c r="J40" t="s">
        <v>349</v>
      </c>
      <c r="K40" t="s">
        <v>350</v>
      </c>
      <c r="L40">
        <v>1368</v>
      </c>
      <c r="N40">
        <v>1011</v>
      </c>
      <c r="O40" t="s">
        <v>336</v>
      </c>
      <c r="P40" t="s">
        <v>336</v>
      </c>
      <c r="Q40">
        <v>1</v>
      </c>
      <c r="W40">
        <v>0</v>
      </c>
      <c r="X40">
        <v>602986510</v>
      </c>
      <c r="Y40">
        <v>1.77</v>
      </c>
      <c r="AA40">
        <v>0</v>
      </c>
      <c r="AB40">
        <v>123</v>
      </c>
      <c r="AC40">
        <v>13.5</v>
      </c>
      <c r="AD40">
        <v>0</v>
      </c>
      <c r="AE40">
        <v>0</v>
      </c>
      <c r="AF40">
        <v>123</v>
      </c>
      <c r="AG40">
        <v>13.5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0</v>
      </c>
      <c r="AQ40">
        <v>0</v>
      </c>
      <c r="AR40">
        <v>0</v>
      </c>
      <c r="AS40" t="s">
        <v>3</v>
      </c>
      <c r="AT40">
        <v>1.77</v>
      </c>
      <c r="AU40" t="s">
        <v>3</v>
      </c>
      <c r="AV40">
        <v>0</v>
      </c>
      <c r="AW40">
        <v>2</v>
      </c>
      <c r="AX40">
        <v>31238114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Y40*Source!I39</f>
        <v>3.4012319999999998</v>
      </c>
      <c r="CY40">
        <f>AB40</f>
        <v>123</v>
      </c>
      <c r="CZ40">
        <f>AF40</f>
        <v>123</v>
      </c>
      <c r="DA40">
        <f>AJ40</f>
        <v>1</v>
      </c>
      <c r="DB40">
        <v>0</v>
      </c>
    </row>
    <row r="41" spans="1:106" x14ac:dyDescent="0.2">
      <c r="A41">
        <f>ROW(Source!A39)</f>
        <v>39</v>
      </c>
      <c r="B41">
        <v>31230745</v>
      </c>
      <c r="C41">
        <v>31238102</v>
      </c>
      <c r="D41">
        <v>24394737</v>
      </c>
      <c r="E41">
        <v>1</v>
      </c>
      <c r="F41">
        <v>1</v>
      </c>
      <c r="G41">
        <v>1</v>
      </c>
      <c r="H41">
        <v>2</v>
      </c>
      <c r="I41" t="s">
        <v>351</v>
      </c>
      <c r="J41" t="s">
        <v>352</v>
      </c>
      <c r="K41" t="s">
        <v>353</v>
      </c>
      <c r="L41">
        <v>1368</v>
      </c>
      <c r="N41">
        <v>1011</v>
      </c>
      <c r="O41" t="s">
        <v>336</v>
      </c>
      <c r="P41" t="s">
        <v>336</v>
      </c>
      <c r="Q41">
        <v>1</v>
      </c>
      <c r="W41">
        <v>0</v>
      </c>
      <c r="X41">
        <v>389078848</v>
      </c>
      <c r="Y41">
        <v>7.08</v>
      </c>
      <c r="AA41">
        <v>0</v>
      </c>
      <c r="AB41">
        <v>206.01</v>
      </c>
      <c r="AC41">
        <v>14.4</v>
      </c>
      <c r="AD41">
        <v>0</v>
      </c>
      <c r="AE41">
        <v>0</v>
      </c>
      <c r="AF41">
        <v>206.01</v>
      </c>
      <c r="AG41">
        <v>14.4</v>
      </c>
      <c r="AH41">
        <v>0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7.08</v>
      </c>
      <c r="AU41" t="s">
        <v>3</v>
      </c>
      <c r="AV41">
        <v>0</v>
      </c>
      <c r="AW41">
        <v>2</v>
      </c>
      <c r="AX41">
        <v>31238115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Y41*Source!I39</f>
        <v>13.604927999999999</v>
      </c>
      <c r="CY41">
        <f>AB41</f>
        <v>206.01</v>
      </c>
      <c r="CZ41">
        <f>AF41</f>
        <v>206.01</v>
      </c>
      <c r="DA41">
        <f>AJ41</f>
        <v>1</v>
      </c>
      <c r="DB41">
        <v>0</v>
      </c>
    </row>
    <row r="42" spans="1:106" x14ac:dyDescent="0.2">
      <c r="A42">
        <f>ROW(Source!A39)</f>
        <v>39</v>
      </c>
      <c r="B42">
        <v>31230745</v>
      </c>
      <c r="C42">
        <v>31238102</v>
      </c>
      <c r="D42">
        <v>24262988</v>
      </c>
      <c r="E42">
        <v>1</v>
      </c>
      <c r="F42">
        <v>1</v>
      </c>
      <c r="G42">
        <v>1</v>
      </c>
      <c r="H42">
        <v>2</v>
      </c>
      <c r="I42" t="s">
        <v>354</v>
      </c>
      <c r="J42" t="s">
        <v>355</v>
      </c>
      <c r="K42" t="s">
        <v>356</v>
      </c>
      <c r="L42">
        <v>1368</v>
      </c>
      <c r="N42">
        <v>1011</v>
      </c>
      <c r="O42" t="s">
        <v>336</v>
      </c>
      <c r="P42" t="s">
        <v>336</v>
      </c>
      <c r="Q42">
        <v>1</v>
      </c>
      <c r="W42">
        <v>0</v>
      </c>
      <c r="X42">
        <v>-1837033337</v>
      </c>
      <c r="Y42">
        <v>0.74</v>
      </c>
      <c r="AA42">
        <v>0</v>
      </c>
      <c r="AB42">
        <v>110</v>
      </c>
      <c r="AC42">
        <v>11.6</v>
      </c>
      <c r="AD42">
        <v>0</v>
      </c>
      <c r="AE42">
        <v>0</v>
      </c>
      <c r="AF42">
        <v>110</v>
      </c>
      <c r="AG42">
        <v>11.6</v>
      </c>
      <c r="AH42">
        <v>0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3</v>
      </c>
      <c r="AT42">
        <v>0.74</v>
      </c>
      <c r="AU42" t="s">
        <v>3</v>
      </c>
      <c r="AV42">
        <v>0</v>
      </c>
      <c r="AW42">
        <v>2</v>
      </c>
      <c r="AX42">
        <v>31238116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Y42*Source!I39</f>
        <v>1.4219839999999999</v>
      </c>
      <c r="CY42">
        <f>AB42</f>
        <v>110</v>
      </c>
      <c r="CZ42">
        <f>AF42</f>
        <v>110</v>
      </c>
      <c r="DA42">
        <f>AJ42</f>
        <v>1</v>
      </c>
      <c r="DB42">
        <v>0</v>
      </c>
    </row>
    <row r="43" spans="1:106" x14ac:dyDescent="0.2">
      <c r="A43">
        <f>ROW(Source!A39)</f>
        <v>39</v>
      </c>
      <c r="B43">
        <v>31230745</v>
      </c>
      <c r="C43">
        <v>31238102</v>
      </c>
      <c r="D43">
        <v>24786499</v>
      </c>
      <c r="E43">
        <v>1</v>
      </c>
      <c r="F43">
        <v>1</v>
      </c>
      <c r="G43">
        <v>1</v>
      </c>
      <c r="H43">
        <v>3</v>
      </c>
      <c r="I43" t="s">
        <v>76</v>
      </c>
      <c r="J43" t="s">
        <v>78</v>
      </c>
      <c r="K43" t="s">
        <v>77</v>
      </c>
      <c r="L43">
        <v>1348</v>
      </c>
      <c r="N43">
        <v>1009</v>
      </c>
      <c r="O43" t="s">
        <v>52</v>
      </c>
      <c r="P43" t="s">
        <v>52</v>
      </c>
      <c r="Q43">
        <v>1000</v>
      </c>
      <c r="W43">
        <v>0</v>
      </c>
      <c r="X43">
        <v>-838964633</v>
      </c>
      <c r="Y43">
        <v>25</v>
      </c>
      <c r="AA43">
        <v>4410.3599999999997</v>
      </c>
      <c r="AB43">
        <v>0</v>
      </c>
      <c r="AC43">
        <v>0</v>
      </c>
      <c r="AD43">
        <v>0</v>
      </c>
      <c r="AE43">
        <v>1792.83</v>
      </c>
      <c r="AF43">
        <v>0</v>
      </c>
      <c r="AG43">
        <v>0</v>
      </c>
      <c r="AH43">
        <v>0</v>
      </c>
      <c r="AI43">
        <v>2.46</v>
      </c>
      <c r="AJ43">
        <v>1</v>
      </c>
      <c r="AK43">
        <v>1</v>
      </c>
      <c r="AL43">
        <v>1</v>
      </c>
      <c r="AN43">
        <v>0</v>
      </c>
      <c r="AO43">
        <v>0</v>
      </c>
      <c r="AP43">
        <v>0</v>
      </c>
      <c r="AQ43">
        <v>0</v>
      </c>
      <c r="AR43">
        <v>0</v>
      </c>
      <c r="AS43" t="s">
        <v>3</v>
      </c>
      <c r="AT43">
        <v>25</v>
      </c>
      <c r="AU43" t="s">
        <v>3</v>
      </c>
      <c r="AV43">
        <v>0</v>
      </c>
      <c r="AW43">
        <v>1</v>
      </c>
      <c r="AX43">
        <v>-1</v>
      </c>
      <c r="AY43">
        <v>0</v>
      </c>
      <c r="AZ43">
        <v>0</v>
      </c>
      <c r="BA43" t="s">
        <v>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Y43*Source!I39</f>
        <v>48.04</v>
      </c>
      <c r="CY43">
        <f>AA43</f>
        <v>4410.3599999999997</v>
      </c>
      <c r="CZ43">
        <f>AE43</f>
        <v>1792.83</v>
      </c>
      <c r="DA43">
        <f>AI43</f>
        <v>2.46</v>
      </c>
      <c r="DB43">
        <v>0</v>
      </c>
    </row>
    <row r="44" spans="1:106" x14ac:dyDescent="0.2">
      <c r="A44">
        <f>ROW(Source!A39)</f>
        <v>39</v>
      </c>
      <c r="B44">
        <v>31230745</v>
      </c>
      <c r="C44">
        <v>31238102</v>
      </c>
      <c r="D44">
        <v>24262983</v>
      </c>
      <c r="E44">
        <v>1</v>
      </c>
      <c r="F44">
        <v>1</v>
      </c>
      <c r="G44">
        <v>1</v>
      </c>
      <c r="H44">
        <v>3</v>
      </c>
      <c r="I44" t="s">
        <v>357</v>
      </c>
      <c r="J44" t="s">
        <v>358</v>
      </c>
      <c r="K44" t="s">
        <v>359</v>
      </c>
      <c r="L44">
        <v>1339</v>
      </c>
      <c r="N44">
        <v>1007</v>
      </c>
      <c r="O44" t="s">
        <v>68</v>
      </c>
      <c r="P44" t="s">
        <v>68</v>
      </c>
      <c r="Q44">
        <v>1</v>
      </c>
      <c r="W44">
        <v>0</v>
      </c>
      <c r="X44">
        <v>11619063</v>
      </c>
      <c r="Y44">
        <v>5</v>
      </c>
      <c r="AA44">
        <v>16.59</v>
      </c>
      <c r="AB44">
        <v>0</v>
      </c>
      <c r="AC44">
        <v>0</v>
      </c>
      <c r="AD44">
        <v>0</v>
      </c>
      <c r="AE44">
        <v>2.44</v>
      </c>
      <c r="AF44">
        <v>0</v>
      </c>
      <c r="AG44">
        <v>0</v>
      </c>
      <c r="AH44">
        <v>0</v>
      </c>
      <c r="AI44">
        <v>6.8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5</v>
      </c>
      <c r="AU44" t="s">
        <v>3</v>
      </c>
      <c r="AV44">
        <v>0</v>
      </c>
      <c r="AW44">
        <v>2</v>
      </c>
      <c r="AX44">
        <v>31238118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Y44*Source!I39</f>
        <v>9.6080000000000005</v>
      </c>
      <c r="CY44">
        <f>AA44</f>
        <v>16.59</v>
      </c>
      <c r="CZ44">
        <f>AE44</f>
        <v>2.44</v>
      </c>
      <c r="DA44">
        <f>AI44</f>
        <v>6.8</v>
      </c>
      <c r="DB44">
        <v>0</v>
      </c>
    </row>
    <row r="45" spans="1:106" x14ac:dyDescent="0.2">
      <c r="A45">
        <f>ROW(Source!A42)</f>
        <v>42</v>
      </c>
      <c r="B45">
        <v>31230744</v>
      </c>
      <c r="C45">
        <v>31230853</v>
      </c>
      <c r="D45">
        <v>9415469</v>
      </c>
      <c r="E45">
        <v>1</v>
      </c>
      <c r="F45">
        <v>1</v>
      </c>
      <c r="G45">
        <v>1</v>
      </c>
      <c r="H45">
        <v>1</v>
      </c>
      <c r="I45" t="s">
        <v>360</v>
      </c>
      <c r="J45" t="s">
        <v>3</v>
      </c>
      <c r="K45" t="s">
        <v>361</v>
      </c>
      <c r="L45">
        <v>1369</v>
      </c>
      <c r="N45">
        <v>1013</v>
      </c>
      <c r="O45" t="s">
        <v>339</v>
      </c>
      <c r="P45" t="s">
        <v>339</v>
      </c>
      <c r="Q45">
        <v>1</v>
      </c>
      <c r="W45">
        <v>0</v>
      </c>
      <c r="X45">
        <v>1248068806</v>
      </c>
      <c r="Y45">
        <v>49.92</v>
      </c>
      <c r="AA45">
        <v>0</v>
      </c>
      <c r="AB45">
        <v>0</v>
      </c>
      <c r="AC45">
        <v>0</v>
      </c>
      <c r="AD45">
        <v>8.17</v>
      </c>
      <c r="AE45">
        <v>0</v>
      </c>
      <c r="AF45">
        <v>0</v>
      </c>
      <c r="AG45">
        <v>0</v>
      </c>
      <c r="AH45">
        <v>8.17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49.92</v>
      </c>
      <c r="AU45" t="s">
        <v>3</v>
      </c>
      <c r="AV45">
        <v>1</v>
      </c>
      <c r="AW45">
        <v>2</v>
      </c>
      <c r="AX45">
        <v>31230861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Y45*Source!I42</f>
        <v>959.23775999999998</v>
      </c>
      <c r="CY45">
        <f>AD45</f>
        <v>8.17</v>
      </c>
      <c r="CZ45">
        <f>AH45</f>
        <v>8.17</v>
      </c>
      <c r="DA45">
        <f>AL45</f>
        <v>1</v>
      </c>
      <c r="DB45">
        <v>0</v>
      </c>
    </row>
    <row r="46" spans="1:106" x14ac:dyDescent="0.2">
      <c r="A46">
        <f>ROW(Source!A42)</f>
        <v>42</v>
      </c>
      <c r="B46">
        <v>31230744</v>
      </c>
      <c r="C46">
        <v>31230853</v>
      </c>
      <c r="D46">
        <v>121548</v>
      </c>
      <c r="E46">
        <v>1</v>
      </c>
      <c r="F46">
        <v>1</v>
      </c>
      <c r="G46">
        <v>1</v>
      </c>
      <c r="H46">
        <v>1</v>
      </c>
      <c r="I46" t="s">
        <v>26</v>
      </c>
      <c r="J46" t="s">
        <v>3</v>
      </c>
      <c r="K46" t="s">
        <v>331</v>
      </c>
      <c r="L46">
        <v>608254</v>
      </c>
      <c r="N46">
        <v>1013</v>
      </c>
      <c r="O46" t="s">
        <v>332</v>
      </c>
      <c r="P46" t="s">
        <v>332</v>
      </c>
      <c r="Q46">
        <v>1</v>
      </c>
      <c r="W46">
        <v>0</v>
      </c>
      <c r="X46">
        <v>-185737400</v>
      </c>
      <c r="Y46">
        <v>0.41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0.41</v>
      </c>
      <c r="AU46" t="s">
        <v>3</v>
      </c>
      <c r="AV46">
        <v>2</v>
      </c>
      <c r="AW46">
        <v>2</v>
      </c>
      <c r="AX46">
        <v>31230862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Y46*Source!I42</f>
        <v>7.8783549999999991</v>
      </c>
      <c r="CY46">
        <f>AD46</f>
        <v>0</v>
      </c>
      <c r="CZ46">
        <f>AH46</f>
        <v>0</v>
      </c>
      <c r="DA46">
        <f>AL46</f>
        <v>1</v>
      </c>
      <c r="DB46">
        <v>0</v>
      </c>
    </row>
    <row r="47" spans="1:106" x14ac:dyDescent="0.2">
      <c r="A47">
        <f>ROW(Source!A42)</f>
        <v>42</v>
      </c>
      <c r="B47">
        <v>31230744</v>
      </c>
      <c r="C47">
        <v>31230853</v>
      </c>
      <c r="D47">
        <v>24262159</v>
      </c>
      <c r="E47">
        <v>1</v>
      </c>
      <c r="F47">
        <v>1</v>
      </c>
      <c r="G47">
        <v>1</v>
      </c>
      <c r="H47">
        <v>2</v>
      </c>
      <c r="I47" t="s">
        <v>362</v>
      </c>
      <c r="J47" t="s">
        <v>363</v>
      </c>
      <c r="K47" t="s">
        <v>364</v>
      </c>
      <c r="L47">
        <v>1368</v>
      </c>
      <c r="N47">
        <v>1011</v>
      </c>
      <c r="O47" t="s">
        <v>336</v>
      </c>
      <c r="P47" t="s">
        <v>336</v>
      </c>
      <c r="Q47">
        <v>1</v>
      </c>
      <c r="W47">
        <v>0</v>
      </c>
      <c r="X47">
        <v>969250665</v>
      </c>
      <c r="Y47">
        <v>0.41</v>
      </c>
      <c r="AA47">
        <v>0</v>
      </c>
      <c r="AB47">
        <v>111.99</v>
      </c>
      <c r="AC47">
        <v>13.5</v>
      </c>
      <c r="AD47">
        <v>0</v>
      </c>
      <c r="AE47">
        <v>0</v>
      </c>
      <c r="AF47">
        <v>111.99</v>
      </c>
      <c r="AG47">
        <v>13.5</v>
      </c>
      <c r="AH47">
        <v>0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3</v>
      </c>
      <c r="AT47">
        <v>0.41</v>
      </c>
      <c r="AU47" t="s">
        <v>3</v>
      </c>
      <c r="AV47">
        <v>0</v>
      </c>
      <c r="AW47">
        <v>2</v>
      </c>
      <c r="AX47">
        <v>31230863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Y47*Source!I42</f>
        <v>7.8783549999999991</v>
      </c>
      <c r="CY47">
        <f>AB47</f>
        <v>111.99</v>
      </c>
      <c r="CZ47">
        <f>AF47</f>
        <v>111.99</v>
      </c>
      <c r="DA47">
        <f>AJ47</f>
        <v>1</v>
      </c>
      <c r="DB47">
        <v>0</v>
      </c>
    </row>
    <row r="48" spans="1:106" x14ac:dyDescent="0.2">
      <c r="A48">
        <f>ROW(Source!A42)</f>
        <v>42</v>
      </c>
      <c r="B48">
        <v>31230744</v>
      </c>
      <c r="C48">
        <v>31230853</v>
      </c>
      <c r="D48">
        <v>24396342</v>
      </c>
      <c r="E48">
        <v>1</v>
      </c>
      <c r="F48">
        <v>1</v>
      </c>
      <c r="G48">
        <v>1</v>
      </c>
      <c r="H48">
        <v>2</v>
      </c>
      <c r="I48" t="s">
        <v>365</v>
      </c>
      <c r="J48" t="s">
        <v>366</v>
      </c>
      <c r="K48" t="s">
        <v>367</v>
      </c>
      <c r="L48">
        <v>1368</v>
      </c>
      <c r="N48">
        <v>1011</v>
      </c>
      <c r="O48" t="s">
        <v>336</v>
      </c>
      <c r="P48" t="s">
        <v>336</v>
      </c>
      <c r="Q48">
        <v>1</v>
      </c>
      <c r="W48">
        <v>0</v>
      </c>
      <c r="X48">
        <v>-250490779</v>
      </c>
      <c r="Y48">
        <v>6.13</v>
      </c>
      <c r="AA48">
        <v>0</v>
      </c>
      <c r="AB48">
        <v>60</v>
      </c>
      <c r="AC48">
        <v>0</v>
      </c>
      <c r="AD48">
        <v>0</v>
      </c>
      <c r="AE48">
        <v>0</v>
      </c>
      <c r="AF48">
        <v>60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0</v>
      </c>
      <c r="AQ48">
        <v>0</v>
      </c>
      <c r="AR48">
        <v>0</v>
      </c>
      <c r="AS48" t="s">
        <v>3</v>
      </c>
      <c r="AT48">
        <v>6.13</v>
      </c>
      <c r="AU48" t="s">
        <v>3</v>
      </c>
      <c r="AV48">
        <v>0</v>
      </c>
      <c r="AW48">
        <v>2</v>
      </c>
      <c r="AX48">
        <v>31230864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Y48*Source!I42</f>
        <v>117.79101499999999</v>
      </c>
      <c r="CY48">
        <f>AB48</f>
        <v>60</v>
      </c>
      <c r="CZ48">
        <f>AF48</f>
        <v>60</v>
      </c>
      <c r="DA48">
        <f>AJ48</f>
        <v>1</v>
      </c>
      <c r="DB48">
        <v>0</v>
      </c>
    </row>
    <row r="49" spans="1:106" x14ac:dyDescent="0.2">
      <c r="A49">
        <f>ROW(Source!A42)</f>
        <v>42</v>
      </c>
      <c r="B49">
        <v>31230744</v>
      </c>
      <c r="C49">
        <v>31230853</v>
      </c>
      <c r="D49">
        <v>24262102</v>
      </c>
      <c r="E49">
        <v>1</v>
      </c>
      <c r="F49">
        <v>1</v>
      </c>
      <c r="G49">
        <v>1</v>
      </c>
      <c r="H49">
        <v>2</v>
      </c>
      <c r="I49" t="s">
        <v>368</v>
      </c>
      <c r="J49" t="s">
        <v>369</v>
      </c>
      <c r="K49" t="s">
        <v>370</v>
      </c>
      <c r="L49">
        <v>1368</v>
      </c>
      <c r="N49">
        <v>1011</v>
      </c>
      <c r="O49" t="s">
        <v>336</v>
      </c>
      <c r="P49" t="s">
        <v>336</v>
      </c>
      <c r="Q49">
        <v>1</v>
      </c>
      <c r="W49">
        <v>0</v>
      </c>
      <c r="X49">
        <v>-365761310</v>
      </c>
      <c r="Y49">
        <v>0.56000000000000005</v>
      </c>
      <c r="AA49">
        <v>0</v>
      </c>
      <c r="AB49">
        <v>87.17</v>
      </c>
      <c r="AC49">
        <v>11.6</v>
      </c>
      <c r="AD49">
        <v>0</v>
      </c>
      <c r="AE49">
        <v>0</v>
      </c>
      <c r="AF49">
        <v>87.17</v>
      </c>
      <c r="AG49">
        <v>11.6</v>
      </c>
      <c r="AH49">
        <v>0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0</v>
      </c>
      <c r="AQ49">
        <v>0</v>
      </c>
      <c r="AR49">
        <v>0</v>
      </c>
      <c r="AS49" t="s">
        <v>3</v>
      </c>
      <c r="AT49">
        <v>0.56000000000000005</v>
      </c>
      <c r="AU49" t="s">
        <v>3</v>
      </c>
      <c r="AV49">
        <v>0</v>
      </c>
      <c r="AW49">
        <v>2</v>
      </c>
      <c r="AX49">
        <v>31230865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Y49*Source!I42</f>
        <v>10.760680000000001</v>
      </c>
      <c r="CY49">
        <f>AB49</f>
        <v>87.17</v>
      </c>
      <c r="CZ49">
        <f>AF49</f>
        <v>87.17</v>
      </c>
      <c r="DA49">
        <f>AJ49</f>
        <v>1</v>
      </c>
      <c r="DB49">
        <v>0</v>
      </c>
    </row>
    <row r="50" spans="1:106" x14ac:dyDescent="0.2">
      <c r="A50">
        <f>ROW(Source!A42)</f>
        <v>42</v>
      </c>
      <c r="B50">
        <v>31230744</v>
      </c>
      <c r="C50">
        <v>31230853</v>
      </c>
      <c r="D50">
        <v>24399260</v>
      </c>
      <c r="E50">
        <v>1</v>
      </c>
      <c r="F50">
        <v>1</v>
      </c>
      <c r="G50">
        <v>1</v>
      </c>
      <c r="H50">
        <v>3</v>
      </c>
      <c r="I50" t="s">
        <v>371</v>
      </c>
      <c r="J50" t="s">
        <v>372</v>
      </c>
      <c r="K50" t="s">
        <v>373</v>
      </c>
      <c r="L50">
        <v>1339</v>
      </c>
      <c r="N50">
        <v>1007</v>
      </c>
      <c r="O50" t="s">
        <v>68</v>
      </c>
      <c r="P50" t="s">
        <v>68</v>
      </c>
      <c r="Q50">
        <v>1</v>
      </c>
      <c r="W50">
        <v>0</v>
      </c>
      <c r="X50">
        <v>-1149666534</v>
      </c>
      <c r="Y50">
        <v>0.05</v>
      </c>
      <c r="AA50">
        <v>486</v>
      </c>
      <c r="AB50">
        <v>0</v>
      </c>
      <c r="AC50">
        <v>0</v>
      </c>
      <c r="AD50">
        <v>0</v>
      </c>
      <c r="AE50">
        <v>486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3</v>
      </c>
      <c r="AT50">
        <v>0.05</v>
      </c>
      <c r="AU50" t="s">
        <v>3</v>
      </c>
      <c r="AV50">
        <v>0</v>
      </c>
      <c r="AW50">
        <v>2</v>
      </c>
      <c r="AX50">
        <v>31230866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Y50*Source!I42</f>
        <v>0.96077499999999993</v>
      </c>
      <c r="CY50">
        <f>AA50</f>
        <v>486</v>
      </c>
      <c r="CZ50">
        <f>AE50</f>
        <v>486</v>
      </c>
      <c r="DA50">
        <f>AI50</f>
        <v>1</v>
      </c>
      <c r="DB50">
        <v>0</v>
      </c>
    </row>
    <row r="51" spans="1:106" x14ac:dyDescent="0.2">
      <c r="A51">
        <f>ROW(Source!A42)</f>
        <v>42</v>
      </c>
      <c r="B51">
        <v>31230744</v>
      </c>
      <c r="C51">
        <v>31230853</v>
      </c>
      <c r="D51">
        <v>24787069</v>
      </c>
      <c r="E51">
        <v>1</v>
      </c>
      <c r="F51">
        <v>1</v>
      </c>
      <c r="G51">
        <v>1</v>
      </c>
      <c r="H51">
        <v>3</v>
      </c>
      <c r="I51" t="s">
        <v>85</v>
      </c>
      <c r="J51" t="s">
        <v>88</v>
      </c>
      <c r="K51" t="s">
        <v>86</v>
      </c>
      <c r="L51">
        <v>1327</v>
      </c>
      <c r="N51">
        <v>1005</v>
      </c>
      <c r="O51" t="s">
        <v>87</v>
      </c>
      <c r="P51" t="s">
        <v>87</v>
      </c>
      <c r="Q51">
        <v>1</v>
      </c>
      <c r="W51">
        <v>1</v>
      </c>
      <c r="X51">
        <v>-780747239</v>
      </c>
      <c r="Y51">
        <v>-100</v>
      </c>
      <c r="AA51">
        <v>70.099999999999994</v>
      </c>
      <c r="AB51">
        <v>0</v>
      </c>
      <c r="AC51">
        <v>0</v>
      </c>
      <c r="AD51">
        <v>0</v>
      </c>
      <c r="AE51">
        <v>70.099999999999994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3</v>
      </c>
      <c r="AT51">
        <v>-100</v>
      </c>
      <c r="AU51" t="s">
        <v>3</v>
      </c>
      <c r="AV51">
        <v>0</v>
      </c>
      <c r="AW51">
        <v>2</v>
      </c>
      <c r="AX51">
        <v>31230867</v>
      </c>
      <c r="AY51">
        <v>1</v>
      </c>
      <c r="AZ51">
        <v>6144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Y51*Source!I42</f>
        <v>-1921.55</v>
      </c>
      <c r="CY51">
        <f>AA51</f>
        <v>70.099999999999994</v>
      </c>
      <c r="CZ51">
        <f>AE51</f>
        <v>70.099999999999994</v>
      </c>
      <c r="DA51">
        <f>AI51</f>
        <v>1</v>
      </c>
      <c r="DB51">
        <v>0</v>
      </c>
    </row>
    <row r="52" spans="1:106" x14ac:dyDescent="0.2">
      <c r="A52">
        <f>ROW(Source!A42)</f>
        <v>42</v>
      </c>
      <c r="B52">
        <v>31230744</v>
      </c>
      <c r="C52">
        <v>31230853</v>
      </c>
      <c r="D52">
        <v>0</v>
      </c>
      <c r="E52">
        <v>0</v>
      </c>
      <c r="F52">
        <v>1</v>
      </c>
      <c r="G52">
        <v>1</v>
      </c>
      <c r="H52">
        <v>3</v>
      </c>
      <c r="I52" t="s">
        <v>91</v>
      </c>
      <c r="J52" t="s">
        <v>3</v>
      </c>
      <c r="K52" t="s">
        <v>92</v>
      </c>
      <c r="L52">
        <v>1327</v>
      </c>
      <c r="N52">
        <v>1005</v>
      </c>
      <c r="O52" t="s">
        <v>87</v>
      </c>
      <c r="P52" t="s">
        <v>87</v>
      </c>
      <c r="Q52">
        <v>1</v>
      </c>
      <c r="W52">
        <v>0</v>
      </c>
      <c r="X52">
        <v>493110529</v>
      </c>
      <c r="Y52">
        <v>100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0</v>
      </c>
      <c r="AP52">
        <v>0</v>
      </c>
      <c r="AQ52">
        <v>0</v>
      </c>
      <c r="AR52">
        <v>0</v>
      </c>
      <c r="AS52" t="s">
        <v>3</v>
      </c>
      <c r="AT52">
        <v>100</v>
      </c>
      <c r="AU52" t="s">
        <v>3</v>
      </c>
      <c r="AV52">
        <v>0</v>
      </c>
      <c r="AW52">
        <v>1</v>
      </c>
      <c r="AX52">
        <v>-1</v>
      </c>
      <c r="AY52">
        <v>0</v>
      </c>
      <c r="AZ52">
        <v>0</v>
      </c>
      <c r="BA52" t="s">
        <v>3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Y52*Source!I42</f>
        <v>1921.55</v>
      </c>
      <c r="CY52">
        <f>AA52</f>
        <v>0</v>
      </c>
      <c r="CZ52">
        <f>AE52</f>
        <v>0</v>
      </c>
      <c r="DA52">
        <f>AI52</f>
        <v>1</v>
      </c>
      <c r="DB52">
        <v>0</v>
      </c>
    </row>
    <row r="53" spans="1:106" x14ac:dyDescent="0.2">
      <c r="A53">
        <f>ROW(Source!A43)</f>
        <v>43</v>
      </c>
      <c r="B53">
        <v>31230745</v>
      </c>
      <c r="C53">
        <v>31230853</v>
      </c>
      <c r="D53">
        <v>9415469</v>
      </c>
      <c r="E53">
        <v>1</v>
      </c>
      <c r="F53">
        <v>1</v>
      </c>
      <c r="G53">
        <v>1</v>
      </c>
      <c r="H53">
        <v>1</v>
      </c>
      <c r="I53" t="s">
        <v>360</v>
      </c>
      <c r="J53" t="s">
        <v>3</v>
      </c>
      <c r="K53" t="s">
        <v>361</v>
      </c>
      <c r="L53">
        <v>1369</v>
      </c>
      <c r="N53">
        <v>1013</v>
      </c>
      <c r="O53" t="s">
        <v>339</v>
      </c>
      <c r="P53" t="s">
        <v>339</v>
      </c>
      <c r="Q53">
        <v>1</v>
      </c>
      <c r="W53">
        <v>0</v>
      </c>
      <c r="X53">
        <v>1248068806</v>
      </c>
      <c r="Y53">
        <v>49.92</v>
      </c>
      <c r="AA53">
        <v>0</v>
      </c>
      <c r="AB53">
        <v>0</v>
      </c>
      <c r="AC53">
        <v>0</v>
      </c>
      <c r="AD53">
        <v>8.17</v>
      </c>
      <c r="AE53">
        <v>0</v>
      </c>
      <c r="AF53">
        <v>0</v>
      </c>
      <c r="AG53">
        <v>0</v>
      </c>
      <c r="AH53">
        <v>8.17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0</v>
      </c>
      <c r="AQ53">
        <v>0</v>
      </c>
      <c r="AR53">
        <v>0</v>
      </c>
      <c r="AS53" t="s">
        <v>3</v>
      </c>
      <c r="AT53">
        <v>49.92</v>
      </c>
      <c r="AU53" t="s">
        <v>3</v>
      </c>
      <c r="AV53">
        <v>1</v>
      </c>
      <c r="AW53">
        <v>2</v>
      </c>
      <c r="AX53">
        <v>31230861</v>
      </c>
      <c r="AY53">
        <v>1</v>
      </c>
      <c r="AZ53">
        <v>0</v>
      </c>
      <c r="BA53">
        <v>52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Y53*Source!I43</f>
        <v>959.23775999999998</v>
      </c>
      <c r="CY53">
        <f>AD53</f>
        <v>8.17</v>
      </c>
      <c r="CZ53">
        <f>AH53</f>
        <v>8.17</v>
      </c>
      <c r="DA53">
        <f>AL53</f>
        <v>1</v>
      </c>
      <c r="DB53">
        <v>0</v>
      </c>
    </row>
    <row r="54" spans="1:106" x14ac:dyDescent="0.2">
      <c r="A54">
        <f>ROW(Source!A43)</f>
        <v>43</v>
      </c>
      <c r="B54">
        <v>31230745</v>
      </c>
      <c r="C54">
        <v>31230853</v>
      </c>
      <c r="D54">
        <v>121548</v>
      </c>
      <c r="E54">
        <v>1</v>
      </c>
      <c r="F54">
        <v>1</v>
      </c>
      <c r="G54">
        <v>1</v>
      </c>
      <c r="H54">
        <v>1</v>
      </c>
      <c r="I54" t="s">
        <v>26</v>
      </c>
      <c r="J54" t="s">
        <v>3</v>
      </c>
      <c r="K54" t="s">
        <v>331</v>
      </c>
      <c r="L54">
        <v>608254</v>
      </c>
      <c r="N54">
        <v>1013</v>
      </c>
      <c r="O54" t="s">
        <v>332</v>
      </c>
      <c r="P54" t="s">
        <v>332</v>
      </c>
      <c r="Q54">
        <v>1</v>
      </c>
      <c r="W54">
        <v>0</v>
      </c>
      <c r="X54">
        <v>-185737400</v>
      </c>
      <c r="Y54">
        <v>0.41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3</v>
      </c>
      <c r="AT54">
        <v>0.41</v>
      </c>
      <c r="AU54" t="s">
        <v>3</v>
      </c>
      <c r="AV54">
        <v>2</v>
      </c>
      <c r="AW54">
        <v>2</v>
      </c>
      <c r="AX54">
        <v>31230862</v>
      </c>
      <c r="AY54">
        <v>1</v>
      </c>
      <c r="AZ54">
        <v>0</v>
      </c>
      <c r="BA54">
        <v>53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Y54*Source!I43</f>
        <v>7.8783549999999991</v>
      </c>
      <c r="CY54">
        <f>AD54</f>
        <v>0</v>
      </c>
      <c r="CZ54">
        <f>AH54</f>
        <v>0</v>
      </c>
      <c r="DA54">
        <f>AL54</f>
        <v>1</v>
      </c>
      <c r="DB54">
        <v>0</v>
      </c>
    </row>
    <row r="55" spans="1:106" x14ac:dyDescent="0.2">
      <c r="A55">
        <f>ROW(Source!A43)</f>
        <v>43</v>
      </c>
      <c r="B55">
        <v>31230745</v>
      </c>
      <c r="C55">
        <v>31230853</v>
      </c>
      <c r="D55">
        <v>24262159</v>
      </c>
      <c r="E55">
        <v>1</v>
      </c>
      <c r="F55">
        <v>1</v>
      </c>
      <c r="G55">
        <v>1</v>
      </c>
      <c r="H55">
        <v>2</v>
      </c>
      <c r="I55" t="s">
        <v>362</v>
      </c>
      <c r="J55" t="s">
        <v>363</v>
      </c>
      <c r="K55" t="s">
        <v>364</v>
      </c>
      <c r="L55">
        <v>1368</v>
      </c>
      <c r="N55">
        <v>1011</v>
      </c>
      <c r="O55" t="s">
        <v>336</v>
      </c>
      <c r="P55" t="s">
        <v>336</v>
      </c>
      <c r="Q55">
        <v>1</v>
      </c>
      <c r="W55">
        <v>0</v>
      </c>
      <c r="X55">
        <v>969250665</v>
      </c>
      <c r="Y55">
        <v>0.41</v>
      </c>
      <c r="AA55">
        <v>0</v>
      </c>
      <c r="AB55">
        <v>111.99</v>
      </c>
      <c r="AC55">
        <v>13.5</v>
      </c>
      <c r="AD55">
        <v>0</v>
      </c>
      <c r="AE55">
        <v>0</v>
      </c>
      <c r="AF55">
        <v>111.99</v>
      </c>
      <c r="AG55">
        <v>13.5</v>
      </c>
      <c r="AH55">
        <v>0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3</v>
      </c>
      <c r="AT55">
        <v>0.41</v>
      </c>
      <c r="AU55" t="s">
        <v>3</v>
      </c>
      <c r="AV55">
        <v>0</v>
      </c>
      <c r="AW55">
        <v>2</v>
      </c>
      <c r="AX55">
        <v>31230863</v>
      </c>
      <c r="AY55">
        <v>1</v>
      </c>
      <c r="AZ55">
        <v>0</v>
      </c>
      <c r="BA55">
        <v>54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Y55*Source!I43</f>
        <v>7.8783549999999991</v>
      </c>
      <c r="CY55">
        <f>AB55</f>
        <v>111.99</v>
      </c>
      <c r="CZ55">
        <f>AF55</f>
        <v>111.99</v>
      </c>
      <c r="DA55">
        <f>AJ55</f>
        <v>1</v>
      </c>
      <c r="DB55">
        <v>0</v>
      </c>
    </row>
    <row r="56" spans="1:106" x14ac:dyDescent="0.2">
      <c r="A56">
        <f>ROW(Source!A43)</f>
        <v>43</v>
      </c>
      <c r="B56">
        <v>31230745</v>
      </c>
      <c r="C56">
        <v>31230853</v>
      </c>
      <c r="D56">
        <v>24396342</v>
      </c>
      <c r="E56">
        <v>1</v>
      </c>
      <c r="F56">
        <v>1</v>
      </c>
      <c r="G56">
        <v>1</v>
      </c>
      <c r="H56">
        <v>2</v>
      </c>
      <c r="I56" t="s">
        <v>365</v>
      </c>
      <c r="J56" t="s">
        <v>366</v>
      </c>
      <c r="K56" t="s">
        <v>367</v>
      </c>
      <c r="L56">
        <v>1368</v>
      </c>
      <c r="N56">
        <v>1011</v>
      </c>
      <c r="O56" t="s">
        <v>336</v>
      </c>
      <c r="P56" t="s">
        <v>336</v>
      </c>
      <c r="Q56">
        <v>1</v>
      </c>
      <c r="W56">
        <v>0</v>
      </c>
      <c r="X56">
        <v>-250490779</v>
      </c>
      <c r="Y56">
        <v>6.13</v>
      </c>
      <c r="AA56">
        <v>0</v>
      </c>
      <c r="AB56">
        <v>60</v>
      </c>
      <c r="AC56">
        <v>0</v>
      </c>
      <c r="AD56">
        <v>0</v>
      </c>
      <c r="AE56">
        <v>0</v>
      </c>
      <c r="AF56">
        <v>60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0</v>
      </c>
      <c r="AQ56">
        <v>0</v>
      </c>
      <c r="AR56">
        <v>0</v>
      </c>
      <c r="AS56" t="s">
        <v>3</v>
      </c>
      <c r="AT56">
        <v>6.13</v>
      </c>
      <c r="AU56" t="s">
        <v>3</v>
      </c>
      <c r="AV56">
        <v>0</v>
      </c>
      <c r="AW56">
        <v>2</v>
      </c>
      <c r="AX56">
        <v>31230864</v>
      </c>
      <c r="AY56">
        <v>1</v>
      </c>
      <c r="AZ56">
        <v>0</v>
      </c>
      <c r="BA56">
        <v>55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Y56*Source!I43</f>
        <v>117.79101499999999</v>
      </c>
      <c r="CY56">
        <f>AB56</f>
        <v>60</v>
      </c>
      <c r="CZ56">
        <f>AF56</f>
        <v>60</v>
      </c>
      <c r="DA56">
        <f>AJ56</f>
        <v>1</v>
      </c>
      <c r="DB56">
        <v>0</v>
      </c>
    </row>
    <row r="57" spans="1:106" x14ac:dyDescent="0.2">
      <c r="A57">
        <f>ROW(Source!A43)</f>
        <v>43</v>
      </c>
      <c r="B57">
        <v>31230745</v>
      </c>
      <c r="C57">
        <v>31230853</v>
      </c>
      <c r="D57">
        <v>24262102</v>
      </c>
      <c r="E57">
        <v>1</v>
      </c>
      <c r="F57">
        <v>1</v>
      </c>
      <c r="G57">
        <v>1</v>
      </c>
      <c r="H57">
        <v>2</v>
      </c>
      <c r="I57" t="s">
        <v>368</v>
      </c>
      <c r="J57" t="s">
        <v>369</v>
      </c>
      <c r="K57" t="s">
        <v>370</v>
      </c>
      <c r="L57">
        <v>1368</v>
      </c>
      <c r="N57">
        <v>1011</v>
      </c>
      <c r="O57" t="s">
        <v>336</v>
      </c>
      <c r="P57" t="s">
        <v>336</v>
      </c>
      <c r="Q57">
        <v>1</v>
      </c>
      <c r="W57">
        <v>0</v>
      </c>
      <c r="X57">
        <v>-365761310</v>
      </c>
      <c r="Y57">
        <v>0.56000000000000005</v>
      </c>
      <c r="AA57">
        <v>0</v>
      </c>
      <c r="AB57">
        <v>87.17</v>
      </c>
      <c r="AC57">
        <v>11.6</v>
      </c>
      <c r="AD57">
        <v>0</v>
      </c>
      <c r="AE57">
        <v>0</v>
      </c>
      <c r="AF57">
        <v>87.17</v>
      </c>
      <c r="AG57">
        <v>11.6</v>
      </c>
      <c r="AH57">
        <v>0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0</v>
      </c>
      <c r="AQ57">
        <v>0</v>
      </c>
      <c r="AR57">
        <v>0</v>
      </c>
      <c r="AS57" t="s">
        <v>3</v>
      </c>
      <c r="AT57">
        <v>0.56000000000000005</v>
      </c>
      <c r="AU57" t="s">
        <v>3</v>
      </c>
      <c r="AV57">
        <v>0</v>
      </c>
      <c r="AW57">
        <v>2</v>
      </c>
      <c r="AX57">
        <v>31230865</v>
      </c>
      <c r="AY57">
        <v>1</v>
      </c>
      <c r="AZ57">
        <v>0</v>
      </c>
      <c r="BA57">
        <v>56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Y57*Source!I43</f>
        <v>10.760680000000001</v>
      </c>
      <c r="CY57">
        <f>AB57</f>
        <v>87.17</v>
      </c>
      <c r="CZ57">
        <f>AF57</f>
        <v>87.17</v>
      </c>
      <c r="DA57">
        <f>AJ57</f>
        <v>1</v>
      </c>
      <c r="DB57">
        <v>0</v>
      </c>
    </row>
    <row r="58" spans="1:106" x14ac:dyDescent="0.2">
      <c r="A58">
        <f>ROW(Source!A43)</f>
        <v>43</v>
      </c>
      <c r="B58">
        <v>31230745</v>
      </c>
      <c r="C58">
        <v>31230853</v>
      </c>
      <c r="D58">
        <v>24399260</v>
      </c>
      <c r="E58">
        <v>1</v>
      </c>
      <c r="F58">
        <v>1</v>
      </c>
      <c r="G58">
        <v>1</v>
      </c>
      <c r="H58">
        <v>3</v>
      </c>
      <c r="I58" t="s">
        <v>371</v>
      </c>
      <c r="J58" t="s">
        <v>372</v>
      </c>
      <c r="K58" t="s">
        <v>373</v>
      </c>
      <c r="L58">
        <v>1339</v>
      </c>
      <c r="N58">
        <v>1007</v>
      </c>
      <c r="O58" t="s">
        <v>68</v>
      </c>
      <c r="P58" t="s">
        <v>68</v>
      </c>
      <c r="Q58">
        <v>1</v>
      </c>
      <c r="W58">
        <v>0</v>
      </c>
      <c r="X58">
        <v>-1149666534</v>
      </c>
      <c r="Y58">
        <v>0.05</v>
      </c>
      <c r="AA58">
        <v>2629.26</v>
      </c>
      <c r="AB58">
        <v>0</v>
      </c>
      <c r="AC58">
        <v>0</v>
      </c>
      <c r="AD58">
        <v>0</v>
      </c>
      <c r="AE58">
        <v>486</v>
      </c>
      <c r="AF58">
        <v>0</v>
      </c>
      <c r="AG58">
        <v>0</v>
      </c>
      <c r="AH58">
        <v>0</v>
      </c>
      <c r="AI58">
        <v>5.41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3</v>
      </c>
      <c r="AT58">
        <v>0.05</v>
      </c>
      <c r="AU58" t="s">
        <v>3</v>
      </c>
      <c r="AV58">
        <v>0</v>
      </c>
      <c r="AW58">
        <v>2</v>
      </c>
      <c r="AX58">
        <v>31230866</v>
      </c>
      <c r="AY58">
        <v>1</v>
      </c>
      <c r="AZ58">
        <v>0</v>
      </c>
      <c r="BA58">
        <v>57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Y58*Source!I43</f>
        <v>0.96077499999999993</v>
      </c>
      <c r="CY58">
        <f>AA58</f>
        <v>2629.26</v>
      </c>
      <c r="CZ58">
        <f>AE58</f>
        <v>486</v>
      </c>
      <c r="DA58">
        <f>AI58</f>
        <v>5.41</v>
      </c>
      <c r="DB58">
        <v>0</v>
      </c>
    </row>
    <row r="59" spans="1:106" x14ac:dyDescent="0.2">
      <c r="A59">
        <f>ROW(Source!A43)</f>
        <v>43</v>
      </c>
      <c r="B59">
        <v>31230745</v>
      </c>
      <c r="C59">
        <v>31230853</v>
      </c>
      <c r="D59">
        <v>24787069</v>
      </c>
      <c r="E59">
        <v>1</v>
      </c>
      <c r="F59">
        <v>1</v>
      </c>
      <c r="G59">
        <v>1</v>
      </c>
      <c r="H59">
        <v>3</v>
      </c>
      <c r="I59" t="s">
        <v>85</v>
      </c>
      <c r="J59" t="s">
        <v>88</v>
      </c>
      <c r="K59" t="s">
        <v>86</v>
      </c>
      <c r="L59">
        <v>1327</v>
      </c>
      <c r="N59">
        <v>1005</v>
      </c>
      <c r="O59" t="s">
        <v>87</v>
      </c>
      <c r="P59" t="s">
        <v>87</v>
      </c>
      <c r="Q59">
        <v>1</v>
      </c>
      <c r="W59">
        <v>1</v>
      </c>
      <c r="X59">
        <v>-780747239</v>
      </c>
      <c r="Y59">
        <v>-100</v>
      </c>
      <c r="AA59">
        <v>310.54000000000002</v>
      </c>
      <c r="AB59">
        <v>0</v>
      </c>
      <c r="AC59">
        <v>0</v>
      </c>
      <c r="AD59">
        <v>0</v>
      </c>
      <c r="AE59">
        <v>70.099999999999994</v>
      </c>
      <c r="AF59">
        <v>0</v>
      </c>
      <c r="AG59">
        <v>0</v>
      </c>
      <c r="AH59">
        <v>0</v>
      </c>
      <c r="AI59">
        <v>4.43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3</v>
      </c>
      <c r="AT59">
        <v>-100</v>
      </c>
      <c r="AU59" t="s">
        <v>3</v>
      </c>
      <c r="AV59">
        <v>0</v>
      </c>
      <c r="AW59">
        <v>2</v>
      </c>
      <c r="AX59">
        <v>31230867</v>
      </c>
      <c r="AY59">
        <v>1</v>
      </c>
      <c r="AZ59">
        <v>6144</v>
      </c>
      <c r="BA59">
        <v>58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Y59*Source!I43</f>
        <v>-1921.55</v>
      </c>
      <c r="CY59">
        <f>AA59</f>
        <v>310.54000000000002</v>
      </c>
      <c r="CZ59">
        <f>AE59</f>
        <v>70.099999999999994</v>
      </c>
      <c r="DA59">
        <f>AI59</f>
        <v>4.43</v>
      </c>
      <c r="DB59">
        <v>0</v>
      </c>
    </row>
    <row r="60" spans="1:106" x14ac:dyDescent="0.2">
      <c r="A60">
        <f>ROW(Source!A43)</f>
        <v>43</v>
      </c>
      <c r="B60">
        <v>31230745</v>
      </c>
      <c r="C60">
        <v>31230853</v>
      </c>
      <c r="D60">
        <v>0</v>
      </c>
      <c r="E60">
        <v>0</v>
      </c>
      <c r="F60">
        <v>1</v>
      </c>
      <c r="G60">
        <v>1</v>
      </c>
      <c r="H60">
        <v>3</v>
      </c>
      <c r="I60" t="s">
        <v>91</v>
      </c>
      <c r="J60" t="s">
        <v>3</v>
      </c>
      <c r="K60" t="s">
        <v>92</v>
      </c>
      <c r="L60">
        <v>1327</v>
      </c>
      <c r="N60">
        <v>1005</v>
      </c>
      <c r="O60" t="s">
        <v>87</v>
      </c>
      <c r="P60" t="s">
        <v>87</v>
      </c>
      <c r="Q60">
        <v>1</v>
      </c>
      <c r="W60">
        <v>0</v>
      </c>
      <c r="X60">
        <v>493110529</v>
      </c>
      <c r="Y60">
        <v>100</v>
      </c>
      <c r="AA60">
        <v>382.2</v>
      </c>
      <c r="AB60">
        <v>0</v>
      </c>
      <c r="AC60">
        <v>0</v>
      </c>
      <c r="AD60">
        <v>0</v>
      </c>
      <c r="AE60">
        <v>57.620000000000005</v>
      </c>
      <c r="AF60">
        <v>0</v>
      </c>
      <c r="AG60">
        <v>0</v>
      </c>
      <c r="AH60">
        <v>0</v>
      </c>
      <c r="AI60">
        <v>6.97</v>
      </c>
      <c r="AJ60">
        <v>1</v>
      </c>
      <c r="AK60">
        <v>1</v>
      </c>
      <c r="AL60">
        <v>1</v>
      </c>
      <c r="AN60">
        <v>0</v>
      </c>
      <c r="AO60">
        <v>0</v>
      </c>
      <c r="AP60">
        <v>0</v>
      </c>
      <c r="AQ60">
        <v>0</v>
      </c>
      <c r="AR60">
        <v>0</v>
      </c>
      <c r="AS60" t="s">
        <v>3</v>
      </c>
      <c r="AT60">
        <v>100</v>
      </c>
      <c r="AU60" t="s">
        <v>3</v>
      </c>
      <c r="AV60">
        <v>0</v>
      </c>
      <c r="AW60">
        <v>1</v>
      </c>
      <c r="AX60">
        <v>-1</v>
      </c>
      <c r="AY60">
        <v>0</v>
      </c>
      <c r="AZ60">
        <v>0</v>
      </c>
      <c r="BA60" t="s">
        <v>3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Y60*Source!I43</f>
        <v>1921.55</v>
      </c>
      <c r="CY60">
        <f>AA60</f>
        <v>382.2</v>
      </c>
      <c r="CZ60">
        <f>AE60</f>
        <v>57.620000000000005</v>
      </c>
      <c r="DA60">
        <f>AI60</f>
        <v>6.97</v>
      </c>
      <c r="DB60">
        <v>0</v>
      </c>
    </row>
    <row r="61" spans="1:106" x14ac:dyDescent="0.2">
      <c r="A61">
        <f>ROW(Source!A48)</f>
        <v>48</v>
      </c>
      <c r="B61">
        <v>31230744</v>
      </c>
      <c r="C61">
        <v>31230869</v>
      </c>
      <c r="D61">
        <v>9418246</v>
      </c>
      <c r="E61">
        <v>1</v>
      </c>
      <c r="F61">
        <v>1</v>
      </c>
      <c r="G61">
        <v>1</v>
      </c>
      <c r="H61">
        <v>1</v>
      </c>
      <c r="I61" t="s">
        <v>374</v>
      </c>
      <c r="J61" t="s">
        <v>3</v>
      </c>
      <c r="K61" t="s">
        <v>375</v>
      </c>
      <c r="L61">
        <v>1369</v>
      </c>
      <c r="N61">
        <v>1013</v>
      </c>
      <c r="O61" t="s">
        <v>339</v>
      </c>
      <c r="P61" t="s">
        <v>339</v>
      </c>
      <c r="Q61">
        <v>1</v>
      </c>
      <c r="W61">
        <v>0</v>
      </c>
      <c r="X61">
        <v>-1675115149</v>
      </c>
      <c r="Y61">
        <v>76.08</v>
      </c>
      <c r="AA61">
        <v>0</v>
      </c>
      <c r="AB61">
        <v>0</v>
      </c>
      <c r="AC61">
        <v>0</v>
      </c>
      <c r="AD61">
        <v>8.4600000000000009</v>
      </c>
      <c r="AE61">
        <v>0</v>
      </c>
      <c r="AF61">
        <v>0</v>
      </c>
      <c r="AG61">
        <v>0</v>
      </c>
      <c r="AH61">
        <v>8.4600000000000009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3</v>
      </c>
      <c r="AT61">
        <v>76.08</v>
      </c>
      <c r="AU61" t="s">
        <v>3</v>
      </c>
      <c r="AV61">
        <v>1</v>
      </c>
      <c r="AW61">
        <v>2</v>
      </c>
      <c r="AX61">
        <v>31230880</v>
      </c>
      <c r="AY61">
        <v>1</v>
      </c>
      <c r="AZ61">
        <v>0</v>
      </c>
      <c r="BA61">
        <v>59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Y61*Source!I48</f>
        <v>999.69119999999998</v>
      </c>
      <c r="CY61">
        <f>AD61</f>
        <v>8.4600000000000009</v>
      </c>
      <c r="CZ61">
        <f>AH61</f>
        <v>8.4600000000000009</v>
      </c>
      <c r="DA61">
        <f>AL61</f>
        <v>1</v>
      </c>
      <c r="DB61">
        <v>0</v>
      </c>
    </row>
    <row r="62" spans="1:106" x14ac:dyDescent="0.2">
      <c r="A62">
        <f>ROW(Source!A48)</f>
        <v>48</v>
      </c>
      <c r="B62">
        <v>31230744</v>
      </c>
      <c r="C62">
        <v>31230869</v>
      </c>
      <c r="D62">
        <v>121548</v>
      </c>
      <c r="E62">
        <v>1</v>
      </c>
      <c r="F62">
        <v>1</v>
      </c>
      <c r="G62">
        <v>1</v>
      </c>
      <c r="H62">
        <v>1</v>
      </c>
      <c r="I62" t="s">
        <v>26</v>
      </c>
      <c r="J62" t="s">
        <v>3</v>
      </c>
      <c r="K62" t="s">
        <v>331</v>
      </c>
      <c r="L62">
        <v>608254</v>
      </c>
      <c r="N62">
        <v>1013</v>
      </c>
      <c r="O62" t="s">
        <v>332</v>
      </c>
      <c r="P62" t="s">
        <v>332</v>
      </c>
      <c r="Q62">
        <v>1</v>
      </c>
      <c r="W62">
        <v>0</v>
      </c>
      <c r="X62">
        <v>-185737400</v>
      </c>
      <c r="Y62">
        <v>0.68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3</v>
      </c>
      <c r="AT62">
        <v>0.68</v>
      </c>
      <c r="AU62" t="s">
        <v>3</v>
      </c>
      <c r="AV62">
        <v>2</v>
      </c>
      <c r="AW62">
        <v>2</v>
      </c>
      <c r="AX62">
        <v>31230881</v>
      </c>
      <c r="AY62">
        <v>1</v>
      </c>
      <c r="AZ62">
        <v>0</v>
      </c>
      <c r="BA62">
        <v>60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Y62*Source!I48</f>
        <v>8.9352000000000018</v>
      </c>
      <c r="CY62">
        <f>AD62</f>
        <v>0</v>
      </c>
      <c r="CZ62">
        <f>AH62</f>
        <v>0</v>
      </c>
      <c r="DA62">
        <f>AL62</f>
        <v>1</v>
      </c>
      <c r="DB62">
        <v>0</v>
      </c>
    </row>
    <row r="63" spans="1:106" x14ac:dyDescent="0.2">
      <c r="A63">
        <f>ROW(Source!A48)</f>
        <v>48</v>
      </c>
      <c r="B63">
        <v>31230744</v>
      </c>
      <c r="C63">
        <v>31230869</v>
      </c>
      <c r="D63">
        <v>24262159</v>
      </c>
      <c r="E63">
        <v>1</v>
      </c>
      <c r="F63">
        <v>1</v>
      </c>
      <c r="G63">
        <v>1</v>
      </c>
      <c r="H63">
        <v>2</v>
      </c>
      <c r="I63" t="s">
        <v>362</v>
      </c>
      <c r="J63" t="s">
        <v>363</v>
      </c>
      <c r="K63" t="s">
        <v>364</v>
      </c>
      <c r="L63">
        <v>1368</v>
      </c>
      <c r="N63">
        <v>1011</v>
      </c>
      <c r="O63" t="s">
        <v>336</v>
      </c>
      <c r="P63" t="s">
        <v>336</v>
      </c>
      <c r="Q63">
        <v>1</v>
      </c>
      <c r="W63">
        <v>0</v>
      </c>
      <c r="X63">
        <v>969250665</v>
      </c>
      <c r="Y63">
        <v>0.68</v>
      </c>
      <c r="AA63">
        <v>0</v>
      </c>
      <c r="AB63">
        <v>111.99</v>
      </c>
      <c r="AC63">
        <v>13.5</v>
      </c>
      <c r="AD63">
        <v>0</v>
      </c>
      <c r="AE63">
        <v>0</v>
      </c>
      <c r="AF63">
        <v>111.99</v>
      </c>
      <c r="AG63">
        <v>13.5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0.68</v>
      </c>
      <c r="AU63" t="s">
        <v>3</v>
      </c>
      <c r="AV63">
        <v>0</v>
      </c>
      <c r="AW63">
        <v>2</v>
      </c>
      <c r="AX63">
        <v>31230882</v>
      </c>
      <c r="AY63">
        <v>1</v>
      </c>
      <c r="AZ63">
        <v>0</v>
      </c>
      <c r="BA63">
        <v>61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Y63*Source!I48</f>
        <v>8.9352000000000018</v>
      </c>
      <c r="CY63">
        <f>AB63</f>
        <v>111.99</v>
      </c>
      <c r="CZ63">
        <f>AF63</f>
        <v>111.99</v>
      </c>
      <c r="DA63">
        <f>AJ63</f>
        <v>1</v>
      </c>
      <c r="DB63">
        <v>0</v>
      </c>
    </row>
    <row r="64" spans="1:106" x14ac:dyDescent="0.2">
      <c r="A64">
        <f>ROW(Source!A48)</f>
        <v>48</v>
      </c>
      <c r="B64">
        <v>31230744</v>
      </c>
      <c r="C64">
        <v>31230869</v>
      </c>
      <c r="D64">
        <v>24262102</v>
      </c>
      <c r="E64">
        <v>1</v>
      </c>
      <c r="F64">
        <v>1</v>
      </c>
      <c r="G64">
        <v>1</v>
      </c>
      <c r="H64">
        <v>2</v>
      </c>
      <c r="I64" t="s">
        <v>368</v>
      </c>
      <c r="J64" t="s">
        <v>369</v>
      </c>
      <c r="K64" t="s">
        <v>370</v>
      </c>
      <c r="L64">
        <v>1368</v>
      </c>
      <c r="N64">
        <v>1011</v>
      </c>
      <c r="O64" t="s">
        <v>336</v>
      </c>
      <c r="P64" t="s">
        <v>336</v>
      </c>
      <c r="Q64">
        <v>1</v>
      </c>
      <c r="W64">
        <v>0</v>
      </c>
      <c r="X64">
        <v>-365761310</v>
      </c>
      <c r="Y64">
        <v>0.04</v>
      </c>
      <c r="AA64">
        <v>0</v>
      </c>
      <c r="AB64">
        <v>87.17</v>
      </c>
      <c r="AC64">
        <v>11.6</v>
      </c>
      <c r="AD64">
        <v>0</v>
      </c>
      <c r="AE64">
        <v>0</v>
      </c>
      <c r="AF64">
        <v>87.17</v>
      </c>
      <c r="AG64">
        <v>11.6</v>
      </c>
      <c r="AH64">
        <v>0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3</v>
      </c>
      <c r="AT64">
        <v>0.04</v>
      </c>
      <c r="AU64" t="s">
        <v>3</v>
      </c>
      <c r="AV64">
        <v>0</v>
      </c>
      <c r="AW64">
        <v>2</v>
      </c>
      <c r="AX64">
        <v>31230883</v>
      </c>
      <c r="AY64">
        <v>1</v>
      </c>
      <c r="AZ64">
        <v>0</v>
      </c>
      <c r="BA64">
        <v>62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Y64*Source!I48</f>
        <v>0.52560000000000007</v>
      </c>
      <c r="CY64">
        <f>AB64</f>
        <v>87.17</v>
      </c>
      <c r="CZ64">
        <f>AF64</f>
        <v>87.17</v>
      </c>
      <c r="DA64">
        <f>AJ64</f>
        <v>1</v>
      </c>
      <c r="DB64">
        <v>0</v>
      </c>
    </row>
    <row r="65" spans="1:106" x14ac:dyDescent="0.2">
      <c r="A65">
        <f>ROW(Source!A48)</f>
        <v>48</v>
      </c>
      <c r="B65">
        <v>31230744</v>
      </c>
      <c r="C65">
        <v>31230869</v>
      </c>
      <c r="D65">
        <v>24262152</v>
      </c>
      <c r="E65">
        <v>1</v>
      </c>
      <c r="F65">
        <v>1</v>
      </c>
      <c r="G65">
        <v>1</v>
      </c>
      <c r="H65">
        <v>3</v>
      </c>
      <c r="I65" t="s">
        <v>376</v>
      </c>
      <c r="J65" t="s">
        <v>377</v>
      </c>
      <c r="K65" t="s">
        <v>378</v>
      </c>
      <c r="L65">
        <v>1348</v>
      </c>
      <c r="N65">
        <v>1009</v>
      </c>
      <c r="O65" t="s">
        <v>52</v>
      </c>
      <c r="P65" t="s">
        <v>52</v>
      </c>
      <c r="Q65">
        <v>1000</v>
      </c>
      <c r="W65">
        <v>0</v>
      </c>
      <c r="X65">
        <v>1402553051</v>
      </c>
      <c r="Y65">
        <v>1E-3</v>
      </c>
      <c r="AA65">
        <v>11978</v>
      </c>
      <c r="AB65">
        <v>0</v>
      </c>
      <c r="AC65">
        <v>0</v>
      </c>
      <c r="AD65">
        <v>0</v>
      </c>
      <c r="AE65">
        <v>11978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0</v>
      </c>
      <c r="AQ65">
        <v>0</v>
      </c>
      <c r="AR65">
        <v>0</v>
      </c>
      <c r="AS65" t="s">
        <v>3</v>
      </c>
      <c r="AT65">
        <v>1E-3</v>
      </c>
      <c r="AU65" t="s">
        <v>3</v>
      </c>
      <c r="AV65">
        <v>0</v>
      </c>
      <c r="AW65">
        <v>2</v>
      </c>
      <c r="AX65">
        <v>31230884</v>
      </c>
      <c r="AY65">
        <v>1</v>
      </c>
      <c r="AZ65">
        <v>0</v>
      </c>
      <c r="BA65">
        <v>63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Y65*Source!I48</f>
        <v>1.3140000000000001E-2</v>
      </c>
      <c r="CY65">
        <f>AA65</f>
        <v>11978</v>
      </c>
      <c r="CZ65">
        <f>AE65</f>
        <v>11978</v>
      </c>
      <c r="DA65">
        <f>AI65</f>
        <v>1</v>
      </c>
      <c r="DB65">
        <v>0</v>
      </c>
    </row>
    <row r="66" spans="1:106" x14ac:dyDescent="0.2">
      <c r="A66">
        <f>ROW(Source!A48)</f>
        <v>48</v>
      </c>
      <c r="B66">
        <v>31230744</v>
      </c>
      <c r="C66">
        <v>31230869</v>
      </c>
      <c r="D66">
        <v>24395024</v>
      </c>
      <c r="E66">
        <v>1</v>
      </c>
      <c r="F66">
        <v>1</v>
      </c>
      <c r="G66">
        <v>1</v>
      </c>
      <c r="H66">
        <v>3</v>
      </c>
      <c r="I66" t="s">
        <v>379</v>
      </c>
      <c r="J66" t="s">
        <v>380</v>
      </c>
      <c r="K66" t="s">
        <v>381</v>
      </c>
      <c r="L66">
        <v>1339</v>
      </c>
      <c r="N66">
        <v>1007</v>
      </c>
      <c r="O66" t="s">
        <v>68</v>
      </c>
      <c r="P66" t="s">
        <v>68</v>
      </c>
      <c r="Q66">
        <v>1</v>
      </c>
      <c r="W66">
        <v>0</v>
      </c>
      <c r="X66">
        <v>1385832060</v>
      </c>
      <c r="Y66">
        <v>0.17</v>
      </c>
      <c r="AA66">
        <v>880.01</v>
      </c>
      <c r="AB66">
        <v>0</v>
      </c>
      <c r="AC66">
        <v>0</v>
      </c>
      <c r="AD66">
        <v>0</v>
      </c>
      <c r="AE66">
        <v>880.01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0</v>
      </c>
      <c r="AQ66">
        <v>0</v>
      </c>
      <c r="AR66">
        <v>0</v>
      </c>
      <c r="AS66" t="s">
        <v>3</v>
      </c>
      <c r="AT66">
        <v>0.17</v>
      </c>
      <c r="AU66" t="s">
        <v>3</v>
      </c>
      <c r="AV66">
        <v>0</v>
      </c>
      <c r="AW66">
        <v>2</v>
      </c>
      <c r="AX66">
        <v>31230885</v>
      </c>
      <c r="AY66">
        <v>1</v>
      </c>
      <c r="AZ66">
        <v>0</v>
      </c>
      <c r="BA66">
        <v>64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Y66*Source!I48</f>
        <v>2.2338000000000005</v>
      </c>
      <c r="CY66">
        <f>AA66</f>
        <v>880.01</v>
      </c>
      <c r="CZ66">
        <f>AE66</f>
        <v>880.01</v>
      </c>
      <c r="DA66">
        <f>AI66</f>
        <v>1</v>
      </c>
      <c r="DB66">
        <v>0</v>
      </c>
    </row>
    <row r="67" spans="1:106" x14ac:dyDescent="0.2">
      <c r="A67">
        <f>ROW(Source!A48)</f>
        <v>48</v>
      </c>
      <c r="B67">
        <v>31230744</v>
      </c>
      <c r="C67">
        <v>31230869</v>
      </c>
      <c r="D67">
        <v>24268644</v>
      </c>
      <c r="E67">
        <v>1</v>
      </c>
      <c r="F67">
        <v>1</v>
      </c>
      <c r="G67">
        <v>1</v>
      </c>
      <c r="H67">
        <v>3</v>
      </c>
      <c r="I67" t="s">
        <v>382</v>
      </c>
      <c r="J67" t="s">
        <v>383</v>
      </c>
      <c r="K67" t="s">
        <v>384</v>
      </c>
      <c r="L67">
        <v>1339</v>
      </c>
      <c r="N67">
        <v>1007</v>
      </c>
      <c r="O67" t="s">
        <v>68</v>
      </c>
      <c r="P67" t="s">
        <v>68</v>
      </c>
      <c r="Q67">
        <v>1</v>
      </c>
      <c r="W67">
        <v>0</v>
      </c>
      <c r="X67">
        <v>235194249</v>
      </c>
      <c r="Y67">
        <v>3.12</v>
      </c>
      <c r="AA67">
        <v>592.76</v>
      </c>
      <c r="AB67">
        <v>0</v>
      </c>
      <c r="AC67">
        <v>0</v>
      </c>
      <c r="AD67">
        <v>0</v>
      </c>
      <c r="AE67">
        <v>592.76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0</v>
      </c>
      <c r="AQ67">
        <v>0</v>
      </c>
      <c r="AR67">
        <v>0</v>
      </c>
      <c r="AS67" t="s">
        <v>3</v>
      </c>
      <c r="AT67">
        <v>3.9</v>
      </c>
      <c r="AU67" t="s">
        <v>385</v>
      </c>
      <c r="AV67">
        <v>0</v>
      </c>
      <c r="AW67">
        <v>2</v>
      </c>
      <c r="AX67">
        <v>31230886</v>
      </c>
      <c r="AY67">
        <v>1</v>
      </c>
      <c r="AZ67">
        <v>2048</v>
      </c>
      <c r="BA67">
        <v>65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Y67*Source!I48</f>
        <v>40.9968</v>
      </c>
      <c r="CY67">
        <f>AA67</f>
        <v>592.76</v>
      </c>
      <c r="CZ67">
        <f>AE67</f>
        <v>592.76</v>
      </c>
      <c r="DA67">
        <f>AI67</f>
        <v>1</v>
      </c>
      <c r="DB67">
        <v>0</v>
      </c>
    </row>
    <row r="68" spans="1:106" x14ac:dyDescent="0.2">
      <c r="A68">
        <f>ROW(Source!A48)</f>
        <v>48</v>
      </c>
      <c r="B68">
        <v>31230744</v>
      </c>
      <c r="C68">
        <v>31230869</v>
      </c>
      <c r="D68">
        <v>24305077</v>
      </c>
      <c r="E68">
        <v>1</v>
      </c>
      <c r="F68">
        <v>1</v>
      </c>
      <c r="G68">
        <v>1</v>
      </c>
      <c r="H68">
        <v>3</v>
      </c>
      <c r="I68" t="s">
        <v>386</v>
      </c>
      <c r="J68" t="s">
        <v>387</v>
      </c>
      <c r="K68" t="s">
        <v>388</v>
      </c>
      <c r="L68">
        <v>1339</v>
      </c>
      <c r="N68">
        <v>1007</v>
      </c>
      <c r="O68" t="s">
        <v>68</v>
      </c>
      <c r="P68" t="s">
        <v>68</v>
      </c>
      <c r="Q68">
        <v>1</v>
      </c>
      <c r="W68">
        <v>0</v>
      </c>
      <c r="X68">
        <v>-412370370</v>
      </c>
      <c r="Y68">
        <v>0.06</v>
      </c>
      <c r="AA68">
        <v>519.79999999999995</v>
      </c>
      <c r="AB68">
        <v>0</v>
      </c>
      <c r="AC68">
        <v>0</v>
      </c>
      <c r="AD68">
        <v>0</v>
      </c>
      <c r="AE68">
        <v>519.79999999999995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0</v>
      </c>
      <c r="AQ68">
        <v>0</v>
      </c>
      <c r="AR68">
        <v>0</v>
      </c>
      <c r="AS68" t="s">
        <v>3</v>
      </c>
      <c r="AT68">
        <v>0.06</v>
      </c>
      <c r="AU68" t="s">
        <v>3</v>
      </c>
      <c r="AV68">
        <v>0</v>
      </c>
      <c r="AW68">
        <v>2</v>
      </c>
      <c r="AX68">
        <v>31230887</v>
      </c>
      <c r="AY68">
        <v>1</v>
      </c>
      <c r="AZ68">
        <v>0</v>
      </c>
      <c r="BA68">
        <v>66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Y68*Source!I48</f>
        <v>0.78839999999999999</v>
      </c>
      <c r="CY68">
        <f>AA68</f>
        <v>519.79999999999995</v>
      </c>
      <c r="CZ68">
        <f>AE68</f>
        <v>519.79999999999995</v>
      </c>
      <c r="DA68">
        <f>AI68</f>
        <v>1</v>
      </c>
      <c r="DB68">
        <v>0</v>
      </c>
    </row>
    <row r="69" spans="1:106" x14ac:dyDescent="0.2">
      <c r="A69">
        <f>ROW(Source!A48)</f>
        <v>48</v>
      </c>
      <c r="B69">
        <v>31230744</v>
      </c>
      <c r="C69">
        <v>31230869</v>
      </c>
      <c r="D69">
        <v>21817444</v>
      </c>
      <c r="E69">
        <v>1</v>
      </c>
      <c r="F69">
        <v>1</v>
      </c>
      <c r="G69">
        <v>1</v>
      </c>
      <c r="H69">
        <v>3</v>
      </c>
      <c r="I69" t="s">
        <v>103</v>
      </c>
      <c r="J69" t="s">
        <v>106</v>
      </c>
      <c r="K69" t="s">
        <v>104</v>
      </c>
      <c r="L69">
        <v>1354</v>
      </c>
      <c r="N69">
        <v>1010</v>
      </c>
      <c r="O69" t="s">
        <v>105</v>
      </c>
      <c r="P69" t="s">
        <v>105</v>
      </c>
      <c r="Q69">
        <v>1</v>
      </c>
      <c r="W69">
        <v>0</v>
      </c>
      <c r="X69">
        <v>-1727877577</v>
      </c>
      <c r="Y69">
        <v>100</v>
      </c>
      <c r="AA69">
        <v>22.36</v>
      </c>
      <c r="AB69">
        <v>0</v>
      </c>
      <c r="AC69">
        <v>0</v>
      </c>
      <c r="AD69">
        <v>0</v>
      </c>
      <c r="AE69">
        <v>22.36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0</v>
      </c>
      <c r="AP69">
        <v>0</v>
      </c>
      <c r="AQ69">
        <v>0</v>
      </c>
      <c r="AR69">
        <v>0</v>
      </c>
      <c r="AS69" t="s">
        <v>3</v>
      </c>
      <c r="AT69">
        <v>100</v>
      </c>
      <c r="AU69" t="s">
        <v>3</v>
      </c>
      <c r="AV69">
        <v>0</v>
      </c>
      <c r="AW69">
        <v>1</v>
      </c>
      <c r="AX69">
        <v>-1</v>
      </c>
      <c r="AY69">
        <v>0</v>
      </c>
      <c r="AZ69">
        <v>0</v>
      </c>
      <c r="BA69" t="s">
        <v>3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Y69*Source!I48</f>
        <v>1314</v>
      </c>
      <c r="CY69">
        <f>AA69</f>
        <v>22.36</v>
      </c>
      <c r="CZ69">
        <f>AE69</f>
        <v>22.36</v>
      </c>
      <c r="DA69">
        <f>AI69</f>
        <v>1</v>
      </c>
      <c r="DB69">
        <v>0</v>
      </c>
    </row>
    <row r="70" spans="1:106" x14ac:dyDescent="0.2">
      <c r="A70">
        <f>ROW(Source!A49)</f>
        <v>49</v>
      </c>
      <c r="B70">
        <v>31230745</v>
      </c>
      <c r="C70">
        <v>31230869</v>
      </c>
      <c r="D70">
        <v>9418246</v>
      </c>
      <c r="E70">
        <v>1</v>
      </c>
      <c r="F70">
        <v>1</v>
      </c>
      <c r="G70">
        <v>1</v>
      </c>
      <c r="H70">
        <v>1</v>
      </c>
      <c r="I70" t="s">
        <v>374</v>
      </c>
      <c r="J70" t="s">
        <v>3</v>
      </c>
      <c r="K70" t="s">
        <v>375</v>
      </c>
      <c r="L70">
        <v>1369</v>
      </c>
      <c r="N70">
        <v>1013</v>
      </c>
      <c r="O70" t="s">
        <v>339</v>
      </c>
      <c r="P70" t="s">
        <v>339</v>
      </c>
      <c r="Q70">
        <v>1</v>
      </c>
      <c r="W70">
        <v>0</v>
      </c>
      <c r="X70">
        <v>-1675115149</v>
      </c>
      <c r="Y70">
        <v>76.08</v>
      </c>
      <c r="AA70">
        <v>0</v>
      </c>
      <c r="AB70">
        <v>0</v>
      </c>
      <c r="AC70">
        <v>0</v>
      </c>
      <c r="AD70">
        <v>8.4600000000000009</v>
      </c>
      <c r="AE70">
        <v>0</v>
      </c>
      <c r="AF70">
        <v>0</v>
      </c>
      <c r="AG70">
        <v>0</v>
      </c>
      <c r="AH70">
        <v>8.4600000000000009</v>
      </c>
      <c r="AI70">
        <v>1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3</v>
      </c>
      <c r="AT70">
        <v>76.08</v>
      </c>
      <c r="AU70" t="s">
        <v>3</v>
      </c>
      <c r="AV70">
        <v>1</v>
      </c>
      <c r="AW70">
        <v>2</v>
      </c>
      <c r="AX70">
        <v>31230880</v>
      </c>
      <c r="AY70">
        <v>1</v>
      </c>
      <c r="AZ70">
        <v>0</v>
      </c>
      <c r="BA70">
        <v>68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Y70*Source!I49</f>
        <v>999.69119999999998</v>
      </c>
      <c r="CY70">
        <f>AD70</f>
        <v>8.4600000000000009</v>
      </c>
      <c r="CZ70">
        <f>AH70</f>
        <v>8.4600000000000009</v>
      </c>
      <c r="DA70">
        <f>AL70</f>
        <v>1</v>
      </c>
      <c r="DB70">
        <v>0</v>
      </c>
    </row>
    <row r="71" spans="1:106" x14ac:dyDescent="0.2">
      <c r="A71">
        <f>ROW(Source!A49)</f>
        <v>49</v>
      </c>
      <c r="B71">
        <v>31230745</v>
      </c>
      <c r="C71">
        <v>31230869</v>
      </c>
      <c r="D71">
        <v>121548</v>
      </c>
      <c r="E71">
        <v>1</v>
      </c>
      <c r="F71">
        <v>1</v>
      </c>
      <c r="G71">
        <v>1</v>
      </c>
      <c r="H71">
        <v>1</v>
      </c>
      <c r="I71" t="s">
        <v>26</v>
      </c>
      <c r="J71" t="s">
        <v>3</v>
      </c>
      <c r="K71" t="s">
        <v>331</v>
      </c>
      <c r="L71">
        <v>608254</v>
      </c>
      <c r="N71">
        <v>1013</v>
      </c>
      <c r="O71" t="s">
        <v>332</v>
      </c>
      <c r="P71" t="s">
        <v>332</v>
      </c>
      <c r="Q71">
        <v>1</v>
      </c>
      <c r="W71">
        <v>0</v>
      </c>
      <c r="X71">
        <v>-185737400</v>
      </c>
      <c r="Y71">
        <v>0.68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0</v>
      </c>
      <c r="AQ71">
        <v>0</v>
      </c>
      <c r="AR71">
        <v>0</v>
      </c>
      <c r="AS71" t="s">
        <v>3</v>
      </c>
      <c r="AT71">
        <v>0.68</v>
      </c>
      <c r="AU71" t="s">
        <v>3</v>
      </c>
      <c r="AV71">
        <v>2</v>
      </c>
      <c r="AW71">
        <v>2</v>
      </c>
      <c r="AX71">
        <v>31230881</v>
      </c>
      <c r="AY71">
        <v>1</v>
      </c>
      <c r="AZ71">
        <v>0</v>
      </c>
      <c r="BA71">
        <v>69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Y71*Source!I49</f>
        <v>8.9352000000000018</v>
      </c>
      <c r="CY71">
        <f>AD71</f>
        <v>0</v>
      </c>
      <c r="CZ71">
        <f>AH71</f>
        <v>0</v>
      </c>
      <c r="DA71">
        <f>AL71</f>
        <v>1</v>
      </c>
      <c r="DB71">
        <v>0</v>
      </c>
    </row>
    <row r="72" spans="1:106" x14ac:dyDescent="0.2">
      <c r="A72">
        <f>ROW(Source!A49)</f>
        <v>49</v>
      </c>
      <c r="B72">
        <v>31230745</v>
      </c>
      <c r="C72">
        <v>31230869</v>
      </c>
      <c r="D72">
        <v>24262159</v>
      </c>
      <c r="E72">
        <v>1</v>
      </c>
      <c r="F72">
        <v>1</v>
      </c>
      <c r="G72">
        <v>1</v>
      </c>
      <c r="H72">
        <v>2</v>
      </c>
      <c r="I72" t="s">
        <v>362</v>
      </c>
      <c r="J72" t="s">
        <v>363</v>
      </c>
      <c r="K72" t="s">
        <v>364</v>
      </c>
      <c r="L72">
        <v>1368</v>
      </c>
      <c r="N72">
        <v>1011</v>
      </c>
      <c r="O72" t="s">
        <v>336</v>
      </c>
      <c r="P72" t="s">
        <v>336</v>
      </c>
      <c r="Q72">
        <v>1</v>
      </c>
      <c r="W72">
        <v>0</v>
      </c>
      <c r="X72">
        <v>969250665</v>
      </c>
      <c r="Y72">
        <v>0.68</v>
      </c>
      <c r="AA72">
        <v>0</v>
      </c>
      <c r="AB72">
        <v>111.99</v>
      </c>
      <c r="AC72">
        <v>13.5</v>
      </c>
      <c r="AD72">
        <v>0</v>
      </c>
      <c r="AE72">
        <v>0</v>
      </c>
      <c r="AF72">
        <v>111.99</v>
      </c>
      <c r="AG72">
        <v>13.5</v>
      </c>
      <c r="AH72">
        <v>0</v>
      </c>
      <c r="AI72">
        <v>1</v>
      </c>
      <c r="AJ72">
        <v>1</v>
      </c>
      <c r="AK72">
        <v>1</v>
      </c>
      <c r="AL72">
        <v>1</v>
      </c>
      <c r="AN72">
        <v>0</v>
      </c>
      <c r="AO72">
        <v>1</v>
      </c>
      <c r="AP72">
        <v>0</v>
      </c>
      <c r="AQ72">
        <v>0</v>
      </c>
      <c r="AR72">
        <v>0</v>
      </c>
      <c r="AS72" t="s">
        <v>3</v>
      </c>
      <c r="AT72">
        <v>0.68</v>
      </c>
      <c r="AU72" t="s">
        <v>3</v>
      </c>
      <c r="AV72">
        <v>0</v>
      </c>
      <c r="AW72">
        <v>2</v>
      </c>
      <c r="AX72">
        <v>31230882</v>
      </c>
      <c r="AY72">
        <v>1</v>
      </c>
      <c r="AZ72">
        <v>0</v>
      </c>
      <c r="BA72">
        <v>70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Y72*Source!I49</f>
        <v>8.9352000000000018</v>
      </c>
      <c r="CY72">
        <f>AB72</f>
        <v>111.99</v>
      </c>
      <c r="CZ72">
        <f>AF72</f>
        <v>111.99</v>
      </c>
      <c r="DA72">
        <f>AJ72</f>
        <v>1</v>
      </c>
      <c r="DB72">
        <v>0</v>
      </c>
    </row>
    <row r="73" spans="1:106" x14ac:dyDescent="0.2">
      <c r="A73">
        <f>ROW(Source!A49)</f>
        <v>49</v>
      </c>
      <c r="B73">
        <v>31230745</v>
      </c>
      <c r="C73">
        <v>31230869</v>
      </c>
      <c r="D73">
        <v>24262102</v>
      </c>
      <c r="E73">
        <v>1</v>
      </c>
      <c r="F73">
        <v>1</v>
      </c>
      <c r="G73">
        <v>1</v>
      </c>
      <c r="H73">
        <v>2</v>
      </c>
      <c r="I73" t="s">
        <v>368</v>
      </c>
      <c r="J73" t="s">
        <v>369</v>
      </c>
      <c r="K73" t="s">
        <v>370</v>
      </c>
      <c r="L73">
        <v>1368</v>
      </c>
      <c r="N73">
        <v>1011</v>
      </c>
      <c r="O73" t="s">
        <v>336</v>
      </c>
      <c r="P73" t="s">
        <v>336</v>
      </c>
      <c r="Q73">
        <v>1</v>
      </c>
      <c r="W73">
        <v>0</v>
      </c>
      <c r="X73">
        <v>-365761310</v>
      </c>
      <c r="Y73">
        <v>0.04</v>
      </c>
      <c r="AA73">
        <v>0</v>
      </c>
      <c r="AB73">
        <v>87.17</v>
      </c>
      <c r="AC73">
        <v>11.6</v>
      </c>
      <c r="AD73">
        <v>0</v>
      </c>
      <c r="AE73">
        <v>0</v>
      </c>
      <c r="AF73">
        <v>87.17</v>
      </c>
      <c r="AG73">
        <v>11.6</v>
      </c>
      <c r="AH73">
        <v>0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0</v>
      </c>
      <c r="AQ73">
        <v>0</v>
      </c>
      <c r="AR73">
        <v>0</v>
      </c>
      <c r="AS73" t="s">
        <v>3</v>
      </c>
      <c r="AT73">
        <v>0.04</v>
      </c>
      <c r="AU73" t="s">
        <v>3</v>
      </c>
      <c r="AV73">
        <v>0</v>
      </c>
      <c r="AW73">
        <v>2</v>
      </c>
      <c r="AX73">
        <v>31230883</v>
      </c>
      <c r="AY73">
        <v>1</v>
      </c>
      <c r="AZ73">
        <v>0</v>
      </c>
      <c r="BA73">
        <v>71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Y73*Source!I49</f>
        <v>0.52560000000000007</v>
      </c>
      <c r="CY73">
        <f>AB73</f>
        <v>87.17</v>
      </c>
      <c r="CZ73">
        <f>AF73</f>
        <v>87.17</v>
      </c>
      <c r="DA73">
        <f>AJ73</f>
        <v>1</v>
      </c>
      <c r="DB73">
        <v>0</v>
      </c>
    </row>
    <row r="74" spans="1:106" x14ac:dyDescent="0.2">
      <c r="A74">
        <f>ROW(Source!A49)</f>
        <v>49</v>
      </c>
      <c r="B74">
        <v>31230745</v>
      </c>
      <c r="C74">
        <v>31230869</v>
      </c>
      <c r="D74">
        <v>24262152</v>
      </c>
      <c r="E74">
        <v>1</v>
      </c>
      <c r="F74">
        <v>1</v>
      </c>
      <c r="G74">
        <v>1</v>
      </c>
      <c r="H74">
        <v>3</v>
      </c>
      <c r="I74" t="s">
        <v>376</v>
      </c>
      <c r="J74" t="s">
        <v>377</v>
      </c>
      <c r="K74" t="s">
        <v>378</v>
      </c>
      <c r="L74">
        <v>1348</v>
      </c>
      <c r="N74">
        <v>1009</v>
      </c>
      <c r="O74" t="s">
        <v>52</v>
      </c>
      <c r="P74" t="s">
        <v>52</v>
      </c>
      <c r="Q74">
        <v>1000</v>
      </c>
      <c r="W74">
        <v>0</v>
      </c>
      <c r="X74">
        <v>1402553051</v>
      </c>
      <c r="Y74">
        <v>1E-3</v>
      </c>
      <c r="AA74">
        <v>41683.440000000002</v>
      </c>
      <c r="AB74">
        <v>0</v>
      </c>
      <c r="AC74">
        <v>0</v>
      </c>
      <c r="AD74">
        <v>0</v>
      </c>
      <c r="AE74">
        <v>11978</v>
      </c>
      <c r="AF74">
        <v>0</v>
      </c>
      <c r="AG74">
        <v>0</v>
      </c>
      <c r="AH74">
        <v>0</v>
      </c>
      <c r="AI74">
        <v>3.48</v>
      </c>
      <c r="AJ74">
        <v>1</v>
      </c>
      <c r="AK74">
        <v>1</v>
      </c>
      <c r="AL74">
        <v>1</v>
      </c>
      <c r="AN74">
        <v>0</v>
      </c>
      <c r="AO74">
        <v>1</v>
      </c>
      <c r="AP74">
        <v>0</v>
      </c>
      <c r="AQ74">
        <v>0</v>
      </c>
      <c r="AR74">
        <v>0</v>
      </c>
      <c r="AS74" t="s">
        <v>3</v>
      </c>
      <c r="AT74">
        <v>1E-3</v>
      </c>
      <c r="AU74" t="s">
        <v>3</v>
      </c>
      <c r="AV74">
        <v>0</v>
      </c>
      <c r="AW74">
        <v>2</v>
      </c>
      <c r="AX74">
        <v>31230884</v>
      </c>
      <c r="AY74">
        <v>1</v>
      </c>
      <c r="AZ74">
        <v>0</v>
      </c>
      <c r="BA74">
        <v>72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Y74*Source!I49</f>
        <v>1.3140000000000001E-2</v>
      </c>
      <c r="CY74">
        <f>AA74</f>
        <v>41683.440000000002</v>
      </c>
      <c r="CZ74">
        <f>AE74</f>
        <v>11978</v>
      </c>
      <c r="DA74">
        <f>AI74</f>
        <v>3.48</v>
      </c>
      <c r="DB74">
        <v>0</v>
      </c>
    </row>
    <row r="75" spans="1:106" x14ac:dyDescent="0.2">
      <c r="A75">
        <f>ROW(Source!A49)</f>
        <v>49</v>
      </c>
      <c r="B75">
        <v>31230745</v>
      </c>
      <c r="C75">
        <v>31230869</v>
      </c>
      <c r="D75">
        <v>24395024</v>
      </c>
      <c r="E75">
        <v>1</v>
      </c>
      <c r="F75">
        <v>1</v>
      </c>
      <c r="G75">
        <v>1</v>
      </c>
      <c r="H75">
        <v>3</v>
      </c>
      <c r="I75" t="s">
        <v>379</v>
      </c>
      <c r="J75" t="s">
        <v>380</v>
      </c>
      <c r="K75" t="s">
        <v>381</v>
      </c>
      <c r="L75">
        <v>1339</v>
      </c>
      <c r="N75">
        <v>1007</v>
      </c>
      <c r="O75" t="s">
        <v>68</v>
      </c>
      <c r="P75" t="s">
        <v>68</v>
      </c>
      <c r="Q75">
        <v>1</v>
      </c>
      <c r="W75">
        <v>0</v>
      </c>
      <c r="X75">
        <v>1385832060</v>
      </c>
      <c r="Y75">
        <v>0.17</v>
      </c>
      <c r="AA75">
        <v>3124.04</v>
      </c>
      <c r="AB75">
        <v>0</v>
      </c>
      <c r="AC75">
        <v>0</v>
      </c>
      <c r="AD75">
        <v>0</v>
      </c>
      <c r="AE75">
        <v>880.01</v>
      </c>
      <c r="AF75">
        <v>0</v>
      </c>
      <c r="AG75">
        <v>0</v>
      </c>
      <c r="AH75">
        <v>0</v>
      </c>
      <c r="AI75">
        <v>3.55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0</v>
      </c>
      <c r="AQ75">
        <v>0</v>
      </c>
      <c r="AR75">
        <v>0</v>
      </c>
      <c r="AS75" t="s">
        <v>3</v>
      </c>
      <c r="AT75">
        <v>0.17</v>
      </c>
      <c r="AU75" t="s">
        <v>3</v>
      </c>
      <c r="AV75">
        <v>0</v>
      </c>
      <c r="AW75">
        <v>2</v>
      </c>
      <c r="AX75">
        <v>31230885</v>
      </c>
      <c r="AY75">
        <v>1</v>
      </c>
      <c r="AZ75">
        <v>0</v>
      </c>
      <c r="BA75">
        <v>73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Y75*Source!I49</f>
        <v>2.2338000000000005</v>
      </c>
      <c r="CY75">
        <f>AA75</f>
        <v>3124.04</v>
      </c>
      <c r="CZ75">
        <f>AE75</f>
        <v>880.01</v>
      </c>
      <c r="DA75">
        <f>AI75</f>
        <v>3.55</v>
      </c>
      <c r="DB75">
        <v>0</v>
      </c>
    </row>
    <row r="76" spans="1:106" x14ac:dyDescent="0.2">
      <c r="A76">
        <f>ROW(Source!A49)</f>
        <v>49</v>
      </c>
      <c r="B76">
        <v>31230745</v>
      </c>
      <c r="C76">
        <v>31230869</v>
      </c>
      <c r="D76">
        <v>24268644</v>
      </c>
      <c r="E76">
        <v>1</v>
      </c>
      <c r="F76">
        <v>1</v>
      </c>
      <c r="G76">
        <v>1</v>
      </c>
      <c r="H76">
        <v>3</v>
      </c>
      <c r="I76" t="s">
        <v>382</v>
      </c>
      <c r="J76" t="s">
        <v>383</v>
      </c>
      <c r="K76" t="s">
        <v>384</v>
      </c>
      <c r="L76">
        <v>1339</v>
      </c>
      <c r="N76">
        <v>1007</v>
      </c>
      <c r="O76" t="s">
        <v>68</v>
      </c>
      <c r="P76" t="s">
        <v>68</v>
      </c>
      <c r="Q76">
        <v>1</v>
      </c>
      <c r="W76">
        <v>0</v>
      </c>
      <c r="X76">
        <v>235194249</v>
      </c>
      <c r="Y76">
        <v>3.12</v>
      </c>
      <c r="AA76">
        <v>3621.76</v>
      </c>
      <c r="AB76">
        <v>0</v>
      </c>
      <c r="AC76">
        <v>0</v>
      </c>
      <c r="AD76">
        <v>0</v>
      </c>
      <c r="AE76">
        <v>592.76</v>
      </c>
      <c r="AF76">
        <v>0</v>
      </c>
      <c r="AG76">
        <v>0</v>
      </c>
      <c r="AH76">
        <v>0</v>
      </c>
      <c r="AI76">
        <v>6.11</v>
      </c>
      <c r="AJ76">
        <v>1</v>
      </c>
      <c r="AK76">
        <v>1</v>
      </c>
      <c r="AL76">
        <v>1</v>
      </c>
      <c r="AN76">
        <v>0</v>
      </c>
      <c r="AO76">
        <v>1</v>
      </c>
      <c r="AP76">
        <v>0</v>
      </c>
      <c r="AQ76">
        <v>0</v>
      </c>
      <c r="AR76">
        <v>0</v>
      </c>
      <c r="AS76" t="s">
        <v>3</v>
      </c>
      <c r="AT76">
        <v>3.9</v>
      </c>
      <c r="AU76" t="s">
        <v>385</v>
      </c>
      <c r="AV76">
        <v>0</v>
      </c>
      <c r="AW76">
        <v>2</v>
      </c>
      <c r="AX76">
        <v>31230886</v>
      </c>
      <c r="AY76">
        <v>1</v>
      </c>
      <c r="AZ76">
        <v>2048</v>
      </c>
      <c r="BA76">
        <v>74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Y76*Source!I49</f>
        <v>40.9968</v>
      </c>
      <c r="CY76">
        <f>AA76</f>
        <v>3621.76</v>
      </c>
      <c r="CZ76">
        <f>AE76</f>
        <v>592.76</v>
      </c>
      <c r="DA76">
        <f>AI76</f>
        <v>6.11</v>
      </c>
      <c r="DB76">
        <v>0</v>
      </c>
    </row>
    <row r="77" spans="1:106" x14ac:dyDescent="0.2">
      <c r="A77">
        <f>ROW(Source!A49)</f>
        <v>49</v>
      </c>
      <c r="B77">
        <v>31230745</v>
      </c>
      <c r="C77">
        <v>31230869</v>
      </c>
      <c r="D77">
        <v>24305077</v>
      </c>
      <c r="E77">
        <v>1</v>
      </c>
      <c r="F77">
        <v>1</v>
      </c>
      <c r="G77">
        <v>1</v>
      </c>
      <c r="H77">
        <v>3</v>
      </c>
      <c r="I77" t="s">
        <v>386</v>
      </c>
      <c r="J77" t="s">
        <v>387</v>
      </c>
      <c r="K77" t="s">
        <v>388</v>
      </c>
      <c r="L77">
        <v>1339</v>
      </c>
      <c r="N77">
        <v>1007</v>
      </c>
      <c r="O77" t="s">
        <v>68</v>
      </c>
      <c r="P77" t="s">
        <v>68</v>
      </c>
      <c r="Q77">
        <v>1</v>
      </c>
      <c r="W77">
        <v>0</v>
      </c>
      <c r="X77">
        <v>-412370370</v>
      </c>
      <c r="Y77">
        <v>0.06</v>
      </c>
      <c r="AA77">
        <v>3108.4</v>
      </c>
      <c r="AB77">
        <v>0</v>
      </c>
      <c r="AC77">
        <v>0</v>
      </c>
      <c r="AD77">
        <v>0</v>
      </c>
      <c r="AE77">
        <v>519.79999999999995</v>
      </c>
      <c r="AF77">
        <v>0</v>
      </c>
      <c r="AG77">
        <v>0</v>
      </c>
      <c r="AH77">
        <v>0</v>
      </c>
      <c r="AI77">
        <v>5.98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0</v>
      </c>
      <c r="AQ77">
        <v>0</v>
      </c>
      <c r="AR77">
        <v>0</v>
      </c>
      <c r="AS77" t="s">
        <v>3</v>
      </c>
      <c r="AT77">
        <v>0.06</v>
      </c>
      <c r="AU77" t="s">
        <v>3</v>
      </c>
      <c r="AV77">
        <v>0</v>
      </c>
      <c r="AW77">
        <v>2</v>
      </c>
      <c r="AX77">
        <v>31230887</v>
      </c>
      <c r="AY77">
        <v>1</v>
      </c>
      <c r="AZ77">
        <v>0</v>
      </c>
      <c r="BA77">
        <v>75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Y77*Source!I49</f>
        <v>0.78839999999999999</v>
      </c>
      <c r="CY77">
        <f>AA77</f>
        <v>3108.4</v>
      </c>
      <c r="CZ77">
        <f>AE77</f>
        <v>519.79999999999995</v>
      </c>
      <c r="DA77">
        <f>AI77</f>
        <v>5.98</v>
      </c>
      <c r="DB77">
        <v>0</v>
      </c>
    </row>
    <row r="78" spans="1:106" x14ac:dyDescent="0.2">
      <c r="A78">
        <f>ROW(Source!A49)</f>
        <v>49</v>
      </c>
      <c r="B78">
        <v>31230745</v>
      </c>
      <c r="C78">
        <v>31230869</v>
      </c>
      <c r="D78">
        <v>21817444</v>
      </c>
      <c r="E78">
        <v>1</v>
      </c>
      <c r="F78">
        <v>1</v>
      </c>
      <c r="G78">
        <v>1</v>
      </c>
      <c r="H78">
        <v>3</v>
      </c>
      <c r="I78" t="s">
        <v>103</v>
      </c>
      <c r="J78" t="s">
        <v>106</v>
      </c>
      <c r="K78" t="s">
        <v>104</v>
      </c>
      <c r="L78">
        <v>1354</v>
      </c>
      <c r="N78">
        <v>1010</v>
      </c>
      <c r="O78" t="s">
        <v>105</v>
      </c>
      <c r="P78" t="s">
        <v>105</v>
      </c>
      <c r="Q78">
        <v>1</v>
      </c>
      <c r="W78">
        <v>0</v>
      </c>
      <c r="X78">
        <v>-1727877577</v>
      </c>
      <c r="Y78">
        <v>100</v>
      </c>
      <c r="AA78">
        <v>109.34</v>
      </c>
      <c r="AB78">
        <v>0</v>
      </c>
      <c r="AC78">
        <v>0</v>
      </c>
      <c r="AD78">
        <v>0</v>
      </c>
      <c r="AE78">
        <v>22.36</v>
      </c>
      <c r="AF78">
        <v>0</v>
      </c>
      <c r="AG78">
        <v>0</v>
      </c>
      <c r="AH78">
        <v>0</v>
      </c>
      <c r="AI78">
        <v>4.8899999999999997</v>
      </c>
      <c r="AJ78">
        <v>1</v>
      </c>
      <c r="AK78">
        <v>1</v>
      </c>
      <c r="AL78">
        <v>1</v>
      </c>
      <c r="AN78">
        <v>0</v>
      </c>
      <c r="AO78">
        <v>0</v>
      </c>
      <c r="AP78">
        <v>0</v>
      </c>
      <c r="AQ78">
        <v>0</v>
      </c>
      <c r="AR78">
        <v>0</v>
      </c>
      <c r="AS78" t="s">
        <v>3</v>
      </c>
      <c r="AT78">
        <v>100</v>
      </c>
      <c r="AU78" t="s">
        <v>3</v>
      </c>
      <c r="AV78">
        <v>0</v>
      </c>
      <c r="AW78">
        <v>1</v>
      </c>
      <c r="AX78">
        <v>-1</v>
      </c>
      <c r="AY78">
        <v>0</v>
      </c>
      <c r="AZ78">
        <v>0</v>
      </c>
      <c r="BA78" t="s">
        <v>3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Y78*Source!I49</f>
        <v>1314</v>
      </c>
      <c r="CY78">
        <f>AA78</f>
        <v>109.34</v>
      </c>
      <c r="CZ78">
        <f>AE78</f>
        <v>22.36</v>
      </c>
      <c r="DA78">
        <f>AI78</f>
        <v>4.8899999999999997</v>
      </c>
      <c r="DB78">
        <v>0</v>
      </c>
    </row>
    <row r="79" spans="1:106" x14ac:dyDescent="0.2">
      <c r="A79">
        <f>ROW(Source!A52)</f>
        <v>52</v>
      </c>
      <c r="B79">
        <v>31230744</v>
      </c>
      <c r="C79">
        <v>31230891</v>
      </c>
      <c r="D79">
        <v>9418246</v>
      </c>
      <c r="E79">
        <v>1</v>
      </c>
      <c r="F79">
        <v>1</v>
      </c>
      <c r="G79">
        <v>1</v>
      </c>
      <c r="H79">
        <v>1</v>
      </c>
      <c r="I79" t="s">
        <v>374</v>
      </c>
      <c r="J79" t="s">
        <v>3</v>
      </c>
      <c r="K79" t="s">
        <v>375</v>
      </c>
      <c r="L79">
        <v>1369</v>
      </c>
      <c r="N79">
        <v>1013</v>
      </c>
      <c r="O79" t="s">
        <v>339</v>
      </c>
      <c r="P79" t="s">
        <v>339</v>
      </c>
      <c r="Q79">
        <v>1</v>
      </c>
      <c r="W79">
        <v>0</v>
      </c>
      <c r="X79">
        <v>-1675115149</v>
      </c>
      <c r="Y79">
        <v>76.08</v>
      </c>
      <c r="AA79">
        <v>0</v>
      </c>
      <c r="AB79">
        <v>0</v>
      </c>
      <c r="AC79">
        <v>0</v>
      </c>
      <c r="AD79">
        <v>8.4600000000000009</v>
      </c>
      <c r="AE79">
        <v>0</v>
      </c>
      <c r="AF79">
        <v>0</v>
      </c>
      <c r="AG79">
        <v>0</v>
      </c>
      <c r="AH79">
        <v>8.4600000000000009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0</v>
      </c>
      <c r="AQ79">
        <v>0</v>
      </c>
      <c r="AR79">
        <v>0</v>
      </c>
      <c r="AS79" t="s">
        <v>3</v>
      </c>
      <c r="AT79">
        <v>76.08</v>
      </c>
      <c r="AU79" t="s">
        <v>3</v>
      </c>
      <c r="AV79">
        <v>1</v>
      </c>
      <c r="AW79">
        <v>2</v>
      </c>
      <c r="AX79">
        <v>31230902</v>
      </c>
      <c r="AY79">
        <v>1</v>
      </c>
      <c r="AZ79">
        <v>0</v>
      </c>
      <c r="BA79">
        <v>77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Y79*Source!I52</f>
        <v>607.11840000000007</v>
      </c>
      <c r="CY79">
        <f>AD79</f>
        <v>8.4600000000000009</v>
      </c>
      <c r="CZ79">
        <f>AH79</f>
        <v>8.4600000000000009</v>
      </c>
      <c r="DA79">
        <f>AL79</f>
        <v>1</v>
      </c>
      <c r="DB79">
        <v>0</v>
      </c>
    </row>
    <row r="80" spans="1:106" x14ac:dyDescent="0.2">
      <c r="A80">
        <f>ROW(Source!A52)</f>
        <v>52</v>
      </c>
      <c r="B80">
        <v>31230744</v>
      </c>
      <c r="C80">
        <v>31230891</v>
      </c>
      <c r="D80">
        <v>121548</v>
      </c>
      <c r="E80">
        <v>1</v>
      </c>
      <c r="F80">
        <v>1</v>
      </c>
      <c r="G80">
        <v>1</v>
      </c>
      <c r="H80">
        <v>1</v>
      </c>
      <c r="I80" t="s">
        <v>26</v>
      </c>
      <c r="J80" t="s">
        <v>3</v>
      </c>
      <c r="K80" t="s">
        <v>331</v>
      </c>
      <c r="L80">
        <v>608254</v>
      </c>
      <c r="N80">
        <v>1013</v>
      </c>
      <c r="O80" t="s">
        <v>332</v>
      </c>
      <c r="P80" t="s">
        <v>332</v>
      </c>
      <c r="Q80">
        <v>1</v>
      </c>
      <c r="W80">
        <v>0</v>
      </c>
      <c r="X80">
        <v>-185737400</v>
      </c>
      <c r="Y80">
        <v>0.68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0</v>
      </c>
      <c r="AQ80">
        <v>0</v>
      </c>
      <c r="AR80">
        <v>0</v>
      </c>
      <c r="AS80" t="s">
        <v>3</v>
      </c>
      <c r="AT80">
        <v>0.68</v>
      </c>
      <c r="AU80" t="s">
        <v>3</v>
      </c>
      <c r="AV80">
        <v>2</v>
      </c>
      <c r="AW80">
        <v>2</v>
      </c>
      <c r="AX80">
        <v>31230903</v>
      </c>
      <c r="AY80">
        <v>1</v>
      </c>
      <c r="AZ80">
        <v>0</v>
      </c>
      <c r="BA80">
        <v>78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Y80*Source!I52</f>
        <v>5.426400000000001</v>
      </c>
      <c r="CY80">
        <f>AD80</f>
        <v>0</v>
      </c>
      <c r="CZ80">
        <f>AH80</f>
        <v>0</v>
      </c>
      <c r="DA80">
        <f>AL80</f>
        <v>1</v>
      </c>
      <c r="DB80">
        <v>0</v>
      </c>
    </row>
    <row r="81" spans="1:106" x14ac:dyDescent="0.2">
      <c r="A81">
        <f>ROW(Source!A52)</f>
        <v>52</v>
      </c>
      <c r="B81">
        <v>31230744</v>
      </c>
      <c r="C81">
        <v>31230891</v>
      </c>
      <c r="D81">
        <v>24262159</v>
      </c>
      <c r="E81">
        <v>1</v>
      </c>
      <c r="F81">
        <v>1</v>
      </c>
      <c r="G81">
        <v>1</v>
      </c>
      <c r="H81">
        <v>2</v>
      </c>
      <c r="I81" t="s">
        <v>362</v>
      </c>
      <c r="J81" t="s">
        <v>363</v>
      </c>
      <c r="K81" t="s">
        <v>364</v>
      </c>
      <c r="L81">
        <v>1368</v>
      </c>
      <c r="N81">
        <v>1011</v>
      </c>
      <c r="O81" t="s">
        <v>336</v>
      </c>
      <c r="P81" t="s">
        <v>336</v>
      </c>
      <c r="Q81">
        <v>1</v>
      </c>
      <c r="W81">
        <v>0</v>
      </c>
      <c r="X81">
        <v>969250665</v>
      </c>
      <c r="Y81">
        <v>0.68</v>
      </c>
      <c r="AA81">
        <v>0</v>
      </c>
      <c r="AB81">
        <v>111.99</v>
      </c>
      <c r="AC81">
        <v>13.5</v>
      </c>
      <c r="AD81">
        <v>0</v>
      </c>
      <c r="AE81">
        <v>0</v>
      </c>
      <c r="AF81">
        <v>111.99</v>
      </c>
      <c r="AG81">
        <v>13.5</v>
      </c>
      <c r="AH81">
        <v>0</v>
      </c>
      <c r="AI81">
        <v>1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0</v>
      </c>
      <c r="AQ81">
        <v>0</v>
      </c>
      <c r="AR81">
        <v>0</v>
      </c>
      <c r="AS81" t="s">
        <v>3</v>
      </c>
      <c r="AT81">
        <v>0.68</v>
      </c>
      <c r="AU81" t="s">
        <v>3</v>
      </c>
      <c r="AV81">
        <v>0</v>
      </c>
      <c r="AW81">
        <v>2</v>
      </c>
      <c r="AX81">
        <v>31230904</v>
      </c>
      <c r="AY81">
        <v>1</v>
      </c>
      <c r="AZ81">
        <v>0</v>
      </c>
      <c r="BA81">
        <v>79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Y81*Source!I52</f>
        <v>5.426400000000001</v>
      </c>
      <c r="CY81">
        <f>AB81</f>
        <v>111.99</v>
      </c>
      <c r="CZ81">
        <f>AF81</f>
        <v>111.99</v>
      </c>
      <c r="DA81">
        <f>AJ81</f>
        <v>1</v>
      </c>
      <c r="DB81">
        <v>0</v>
      </c>
    </row>
    <row r="82" spans="1:106" x14ac:dyDescent="0.2">
      <c r="A82">
        <f>ROW(Source!A52)</f>
        <v>52</v>
      </c>
      <c r="B82">
        <v>31230744</v>
      </c>
      <c r="C82">
        <v>31230891</v>
      </c>
      <c r="D82">
        <v>24262102</v>
      </c>
      <c r="E82">
        <v>1</v>
      </c>
      <c r="F82">
        <v>1</v>
      </c>
      <c r="G82">
        <v>1</v>
      </c>
      <c r="H82">
        <v>2</v>
      </c>
      <c r="I82" t="s">
        <v>368</v>
      </c>
      <c r="J82" t="s">
        <v>369</v>
      </c>
      <c r="K82" t="s">
        <v>370</v>
      </c>
      <c r="L82">
        <v>1368</v>
      </c>
      <c r="N82">
        <v>1011</v>
      </c>
      <c r="O82" t="s">
        <v>336</v>
      </c>
      <c r="P82" t="s">
        <v>336</v>
      </c>
      <c r="Q82">
        <v>1</v>
      </c>
      <c r="W82">
        <v>0</v>
      </c>
      <c r="X82">
        <v>-365761310</v>
      </c>
      <c r="Y82">
        <v>0.04</v>
      </c>
      <c r="AA82">
        <v>0</v>
      </c>
      <c r="AB82">
        <v>87.17</v>
      </c>
      <c r="AC82">
        <v>11.6</v>
      </c>
      <c r="AD82">
        <v>0</v>
      </c>
      <c r="AE82">
        <v>0</v>
      </c>
      <c r="AF82">
        <v>87.17</v>
      </c>
      <c r="AG82">
        <v>11.6</v>
      </c>
      <c r="AH82">
        <v>0</v>
      </c>
      <c r="AI82">
        <v>1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0</v>
      </c>
      <c r="AQ82">
        <v>0</v>
      </c>
      <c r="AR82">
        <v>0</v>
      </c>
      <c r="AS82" t="s">
        <v>3</v>
      </c>
      <c r="AT82">
        <v>0.04</v>
      </c>
      <c r="AU82" t="s">
        <v>3</v>
      </c>
      <c r="AV82">
        <v>0</v>
      </c>
      <c r="AW82">
        <v>2</v>
      </c>
      <c r="AX82">
        <v>31230905</v>
      </c>
      <c r="AY82">
        <v>1</v>
      </c>
      <c r="AZ82">
        <v>0</v>
      </c>
      <c r="BA82">
        <v>80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Y82*Source!I52</f>
        <v>0.31920000000000004</v>
      </c>
      <c r="CY82">
        <f>AB82</f>
        <v>87.17</v>
      </c>
      <c r="CZ82">
        <f>AF82</f>
        <v>87.17</v>
      </c>
      <c r="DA82">
        <f>AJ82</f>
        <v>1</v>
      </c>
      <c r="DB82">
        <v>0</v>
      </c>
    </row>
    <row r="83" spans="1:106" x14ac:dyDescent="0.2">
      <c r="A83">
        <f>ROW(Source!A52)</f>
        <v>52</v>
      </c>
      <c r="B83">
        <v>31230744</v>
      </c>
      <c r="C83">
        <v>31230891</v>
      </c>
      <c r="D83">
        <v>24262152</v>
      </c>
      <c r="E83">
        <v>1</v>
      </c>
      <c r="F83">
        <v>1</v>
      </c>
      <c r="G83">
        <v>1</v>
      </c>
      <c r="H83">
        <v>3</v>
      </c>
      <c r="I83" t="s">
        <v>376</v>
      </c>
      <c r="J83" t="s">
        <v>377</v>
      </c>
      <c r="K83" t="s">
        <v>378</v>
      </c>
      <c r="L83">
        <v>1348</v>
      </c>
      <c r="N83">
        <v>1009</v>
      </c>
      <c r="O83" t="s">
        <v>52</v>
      </c>
      <c r="P83" t="s">
        <v>52</v>
      </c>
      <c r="Q83">
        <v>1000</v>
      </c>
      <c r="W83">
        <v>0</v>
      </c>
      <c r="X83">
        <v>1402553051</v>
      </c>
      <c r="Y83">
        <v>1E-3</v>
      </c>
      <c r="AA83">
        <v>11978</v>
      </c>
      <c r="AB83">
        <v>0</v>
      </c>
      <c r="AC83">
        <v>0</v>
      </c>
      <c r="AD83">
        <v>0</v>
      </c>
      <c r="AE83">
        <v>11978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0</v>
      </c>
      <c r="AQ83">
        <v>0</v>
      </c>
      <c r="AR83">
        <v>0</v>
      </c>
      <c r="AS83" t="s">
        <v>3</v>
      </c>
      <c r="AT83">
        <v>1E-3</v>
      </c>
      <c r="AU83" t="s">
        <v>3</v>
      </c>
      <c r="AV83">
        <v>0</v>
      </c>
      <c r="AW83">
        <v>2</v>
      </c>
      <c r="AX83">
        <v>31230906</v>
      </c>
      <c r="AY83">
        <v>1</v>
      </c>
      <c r="AZ83">
        <v>0</v>
      </c>
      <c r="BA83">
        <v>81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Y83*Source!I52</f>
        <v>7.980000000000001E-3</v>
      </c>
      <c r="CY83">
        <f>AA83</f>
        <v>11978</v>
      </c>
      <c r="CZ83">
        <f>AE83</f>
        <v>11978</v>
      </c>
      <c r="DA83">
        <f>AI83</f>
        <v>1</v>
      </c>
      <c r="DB83">
        <v>0</v>
      </c>
    </row>
    <row r="84" spans="1:106" x14ac:dyDescent="0.2">
      <c r="A84">
        <f>ROW(Source!A52)</f>
        <v>52</v>
      </c>
      <c r="B84">
        <v>31230744</v>
      </c>
      <c r="C84">
        <v>31230891</v>
      </c>
      <c r="D84">
        <v>24395024</v>
      </c>
      <c r="E84">
        <v>1</v>
      </c>
      <c r="F84">
        <v>1</v>
      </c>
      <c r="G84">
        <v>1</v>
      </c>
      <c r="H84">
        <v>3</v>
      </c>
      <c r="I84" t="s">
        <v>379</v>
      </c>
      <c r="J84" t="s">
        <v>380</v>
      </c>
      <c r="K84" t="s">
        <v>381</v>
      </c>
      <c r="L84">
        <v>1339</v>
      </c>
      <c r="N84">
        <v>1007</v>
      </c>
      <c r="O84" t="s">
        <v>68</v>
      </c>
      <c r="P84" t="s">
        <v>68</v>
      </c>
      <c r="Q84">
        <v>1</v>
      </c>
      <c r="W84">
        <v>0</v>
      </c>
      <c r="X84">
        <v>1385832060</v>
      </c>
      <c r="Y84">
        <v>0.17</v>
      </c>
      <c r="AA84">
        <v>880.01</v>
      </c>
      <c r="AB84">
        <v>0</v>
      </c>
      <c r="AC84">
        <v>0</v>
      </c>
      <c r="AD84">
        <v>0</v>
      </c>
      <c r="AE84">
        <v>880.01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0</v>
      </c>
      <c r="AQ84">
        <v>0</v>
      </c>
      <c r="AR84">
        <v>0</v>
      </c>
      <c r="AS84" t="s">
        <v>3</v>
      </c>
      <c r="AT84">
        <v>0.17</v>
      </c>
      <c r="AU84" t="s">
        <v>3</v>
      </c>
      <c r="AV84">
        <v>0</v>
      </c>
      <c r="AW84">
        <v>2</v>
      </c>
      <c r="AX84">
        <v>31230907</v>
      </c>
      <c r="AY84">
        <v>1</v>
      </c>
      <c r="AZ84">
        <v>0</v>
      </c>
      <c r="BA84">
        <v>82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Y84*Source!I52</f>
        <v>1.3566000000000003</v>
      </c>
      <c r="CY84">
        <f>AA84</f>
        <v>880.01</v>
      </c>
      <c r="CZ84">
        <f>AE84</f>
        <v>880.01</v>
      </c>
      <c r="DA84">
        <f>AI84</f>
        <v>1</v>
      </c>
      <c r="DB84">
        <v>0</v>
      </c>
    </row>
    <row r="85" spans="1:106" x14ac:dyDescent="0.2">
      <c r="A85">
        <f>ROW(Source!A52)</f>
        <v>52</v>
      </c>
      <c r="B85">
        <v>31230744</v>
      </c>
      <c r="C85">
        <v>31230891</v>
      </c>
      <c r="D85">
        <v>24268644</v>
      </c>
      <c r="E85">
        <v>1</v>
      </c>
      <c r="F85">
        <v>1</v>
      </c>
      <c r="G85">
        <v>1</v>
      </c>
      <c r="H85">
        <v>3</v>
      </c>
      <c r="I85" t="s">
        <v>382</v>
      </c>
      <c r="J85" t="s">
        <v>383</v>
      </c>
      <c r="K85" t="s">
        <v>384</v>
      </c>
      <c r="L85">
        <v>1339</v>
      </c>
      <c r="N85">
        <v>1007</v>
      </c>
      <c r="O85" t="s">
        <v>68</v>
      </c>
      <c r="P85" t="s">
        <v>68</v>
      </c>
      <c r="Q85">
        <v>1</v>
      </c>
      <c r="W85">
        <v>0</v>
      </c>
      <c r="X85">
        <v>235194249</v>
      </c>
      <c r="Y85">
        <v>3.9</v>
      </c>
      <c r="AA85">
        <v>592.76</v>
      </c>
      <c r="AB85">
        <v>0</v>
      </c>
      <c r="AC85">
        <v>0</v>
      </c>
      <c r="AD85">
        <v>0</v>
      </c>
      <c r="AE85">
        <v>592.76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0</v>
      </c>
      <c r="AQ85">
        <v>0</v>
      </c>
      <c r="AR85">
        <v>0</v>
      </c>
      <c r="AS85" t="s">
        <v>3</v>
      </c>
      <c r="AT85">
        <v>3.9</v>
      </c>
      <c r="AU85" t="s">
        <v>3</v>
      </c>
      <c r="AV85">
        <v>0</v>
      </c>
      <c r="AW85">
        <v>2</v>
      </c>
      <c r="AX85">
        <v>31230908</v>
      </c>
      <c r="AY85">
        <v>1</v>
      </c>
      <c r="AZ85">
        <v>0</v>
      </c>
      <c r="BA85">
        <v>83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Y85*Source!I52</f>
        <v>31.122</v>
      </c>
      <c r="CY85">
        <f>AA85</f>
        <v>592.76</v>
      </c>
      <c r="CZ85">
        <f>AE85</f>
        <v>592.76</v>
      </c>
      <c r="DA85">
        <f>AI85</f>
        <v>1</v>
      </c>
      <c r="DB85">
        <v>0</v>
      </c>
    </row>
    <row r="86" spans="1:106" x14ac:dyDescent="0.2">
      <c r="A86">
        <f>ROW(Source!A52)</f>
        <v>52</v>
      </c>
      <c r="B86">
        <v>31230744</v>
      </c>
      <c r="C86">
        <v>31230891</v>
      </c>
      <c r="D86">
        <v>24305077</v>
      </c>
      <c r="E86">
        <v>1</v>
      </c>
      <c r="F86">
        <v>1</v>
      </c>
      <c r="G86">
        <v>1</v>
      </c>
      <c r="H86">
        <v>3</v>
      </c>
      <c r="I86" t="s">
        <v>386</v>
      </c>
      <c r="J86" t="s">
        <v>387</v>
      </c>
      <c r="K86" t="s">
        <v>388</v>
      </c>
      <c r="L86">
        <v>1339</v>
      </c>
      <c r="N86">
        <v>1007</v>
      </c>
      <c r="O86" t="s">
        <v>68</v>
      </c>
      <c r="P86" t="s">
        <v>68</v>
      </c>
      <c r="Q86">
        <v>1</v>
      </c>
      <c r="W86">
        <v>0</v>
      </c>
      <c r="X86">
        <v>-412370370</v>
      </c>
      <c r="Y86">
        <v>0.06</v>
      </c>
      <c r="AA86">
        <v>519.79999999999995</v>
      </c>
      <c r="AB86">
        <v>0</v>
      </c>
      <c r="AC86">
        <v>0</v>
      </c>
      <c r="AD86">
        <v>0</v>
      </c>
      <c r="AE86">
        <v>519.79999999999995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N86">
        <v>0</v>
      </c>
      <c r="AO86">
        <v>1</v>
      </c>
      <c r="AP86">
        <v>0</v>
      </c>
      <c r="AQ86">
        <v>0</v>
      </c>
      <c r="AR86">
        <v>0</v>
      </c>
      <c r="AS86" t="s">
        <v>3</v>
      </c>
      <c r="AT86">
        <v>0.06</v>
      </c>
      <c r="AU86" t="s">
        <v>3</v>
      </c>
      <c r="AV86">
        <v>0</v>
      </c>
      <c r="AW86">
        <v>2</v>
      </c>
      <c r="AX86">
        <v>31230909</v>
      </c>
      <c r="AY86">
        <v>1</v>
      </c>
      <c r="AZ86">
        <v>0</v>
      </c>
      <c r="BA86">
        <v>84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Y86*Source!I52</f>
        <v>0.4788</v>
      </c>
      <c r="CY86">
        <f>AA86</f>
        <v>519.79999999999995</v>
      </c>
      <c r="CZ86">
        <f>AE86</f>
        <v>519.79999999999995</v>
      </c>
      <c r="DA86">
        <f>AI86</f>
        <v>1</v>
      </c>
      <c r="DB86">
        <v>0</v>
      </c>
    </row>
    <row r="87" spans="1:106" x14ac:dyDescent="0.2">
      <c r="A87">
        <f>ROW(Source!A52)</f>
        <v>52</v>
      </c>
      <c r="B87">
        <v>31230744</v>
      </c>
      <c r="C87">
        <v>31230891</v>
      </c>
      <c r="D87">
        <v>21817442</v>
      </c>
      <c r="E87">
        <v>1</v>
      </c>
      <c r="F87">
        <v>1</v>
      </c>
      <c r="G87">
        <v>1</v>
      </c>
      <c r="H87">
        <v>3</v>
      </c>
      <c r="I87" t="s">
        <v>109</v>
      </c>
      <c r="J87" t="s">
        <v>111</v>
      </c>
      <c r="K87" t="s">
        <v>110</v>
      </c>
      <c r="L87">
        <v>1354</v>
      </c>
      <c r="N87">
        <v>1010</v>
      </c>
      <c r="O87" t="s">
        <v>105</v>
      </c>
      <c r="P87" t="s">
        <v>105</v>
      </c>
      <c r="Q87">
        <v>1</v>
      </c>
      <c r="W87">
        <v>0</v>
      </c>
      <c r="X87">
        <v>-1510139607</v>
      </c>
      <c r="Y87">
        <v>100</v>
      </c>
      <c r="AA87">
        <v>76.34</v>
      </c>
      <c r="AB87">
        <v>0</v>
      </c>
      <c r="AC87">
        <v>0</v>
      </c>
      <c r="AD87">
        <v>0</v>
      </c>
      <c r="AE87">
        <v>76.34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N87">
        <v>0</v>
      </c>
      <c r="AO87">
        <v>0</v>
      </c>
      <c r="AP87">
        <v>0</v>
      </c>
      <c r="AQ87">
        <v>0</v>
      </c>
      <c r="AR87">
        <v>0</v>
      </c>
      <c r="AS87" t="s">
        <v>3</v>
      </c>
      <c r="AT87">
        <v>100</v>
      </c>
      <c r="AU87" t="s">
        <v>3</v>
      </c>
      <c r="AV87">
        <v>0</v>
      </c>
      <c r="AW87">
        <v>1</v>
      </c>
      <c r="AX87">
        <v>-1</v>
      </c>
      <c r="AY87">
        <v>0</v>
      </c>
      <c r="AZ87">
        <v>0</v>
      </c>
      <c r="BA87" t="s">
        <v>3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Y87*Source!I52</f>
        <v>798</v>
      </c>
      <c r="CY87">
        <f>AA87</f>
        <v>76.34</v>
      </c>
      <c r="CZ87">
        <f>AE87</f>
        <v>76.34</v>
      </c>
      <c r="DA87">
        <f>AI87</f>
        <v>1</v>
      </c>
      <c r="DB87">
        <v>0</v>
      </c>
    </row>
    <row r="88" spans="1:106" x14ac:dyDescent="0.2">
      <c r="A88">
        <f>ROW(Source!A53)</f>
        <v>53</v>
      </c>
      <c r="B88">
        <v>31230745</v>
      </c>
      <c r="C88">
        <v>31230891</v>
      </c>
      <c r="D88">
        <v>9418246</v>
      </c>
      <c r="E88">
        <v>1</v>
      </c>
      <c r="F88">
        <v>1</v>
      </c>
      <c r="G88">
        <v>1</v>
      </c>
      <c r="H88">
        <v>1</v>
      </c>
      <c r="I88" t="s">
        <v>374</v>
      </c>
      <c r="J88" t="s">
        <v>3</v>
      </c>
      <c r="K88" t="s">
        <v>375</v>
      </c>
      <c r="L88">
        <v>1369</v>
      </c>
      <c r="N88">
        <v>1013</v>
      </c>
      <c r="O88" t="s">
        <v>339</v>
      </c>
      <c r="P88" t="s">
        <v>339</v>
      </c>
      <c r="Q88">
        <v>1</v>
      </c>
      <c r="W88">
        <v>0</v>
      </c>
      <c r="X88">
        <v>-1675115149</v>
      </c>
      <c r="Y88">
        <v>76.08</v>
      </c>
      <c r="AA88">
        <v>0</v>
      </c>
      <c r="AB88">
        <v>0</v>
      </c>
      <c r="AC88">
        <v>0</v>
      </c>
      <c r="AD88">
        <v>8.4600000000000009</v>
      </c>
      <c r="AE88">
        <v>0</v>
      </c>
      <c r="AF88">
        <v>0</v>
      </c>
      <c r="AG88">
        <v>0</v>
      </c>
      <c r="AH88">
        <v>8.4600000000000009</v>
      </c>
      <c r="AI88">
        <v>1</v>
      </c>
      <c r="AJ88">
        <v>1</v>
      </c>
      <c r="AK88">
        <v>1</v>
      </c>
      <c r="AL88">
        <v>1</v>
      </c>
      <c r="AN88">
        <v>0</v>
      </c>
      <c r="AO88">
        <v>1</v>
      </c>
      <c r="AP88">
        <v>0</v>
      </c>
      <c r="AQ88">
        <v>0</v>
      </c>
      <c r="AR88">
        <v>0</v>
      </c>
      <c r="AS88" t="s">
        <v>3</v>
      </c>
      <c r="AT88">
        <v>76.08</v>
      </c>
      <c r="AU88" t="s">
        <v>3</v>
      </c>
      <c r="AV88">
        <v>1</v>
      </c>
      <c r="AW88">
        <v>2</v>
      </c>
      <c r="AX88">
        <v>31230902</v>
      </c>
      <c r="AY88">
        <v>1</v>
      </c>
      <c r="AZ88">
        <v>0</v>
      </c>
      <c r="BA88">
        <v>86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Y88*Source!I53</f>
        <v>607.11840000000007</v>
      </c>
      <c r="CY88">
        <f>AD88</f>
        <v>8.4600000000000009</v>
      </c>
      <c r="CZ88">
        <f>AH88</f>
        <v>8.4600000000000009</v>
      </c>
      <c r="DA88">
        <f>AL88</f>
        <v>1</v>
      </c>
      <c r="DB88">
        <v>0</v>
      </c>
    </row>
    <row r="89" spans="1:106" x14ac:dyDescent="0.2">
      <c r="A89">
        <f>ROW(Source!A53)</f>
        <v>53</v>
      </c>
      <c r="B89">
        <v>31230745</v>
      </c>
      <c r="C89">
        <v>31230891</v>
      </c>
      <c r="D89">
        <v>121548</v>
      </c>
      <c r="E89">
        <v>1</v>
      </c>
      <c r="F89">
        <v>1</v>
      </c>
      <c r="G89">
        <v>1</v>
      </c>
      <c r="H89">
        <v>1</v>
      </c>
      <c r="I89" t="s">
        <v>26</v>
      </c>
      <c r="J89" t="s">
        <v>3</v>
      </c>
      <c r="K89" t="s">
        <v>331</v>
      </c>
      <c r="L89">
        <v>608254</v>
      </c>
      <c r="N89">
        <v>1013</v>
      </c>
      <c r="O89" t="s">
        <v>332</v>
      </c>
      <c r="P89" t="s">
        <v>332</v>
      </c>
      <c r="Q89">
        <v>1</v>
      </c>
      <c r="W89">
        <v>0</v>
      </c>
      <c r="X89">
        <v>-185737400</v>
      </c>
      <c r="Y89">
        <v>0.68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0</v>
      </c>
      <c r="AQ89">
        <v>0</v>
      </c>
      <c r="AR89">
        <v>0</v>
      </c>
      <c r="AS89" t="s">
        <v>3</v>
      </c>
      <c r="AT89">
        <v>0.68</v>
      </c>
      <c r="AU89" t="s">
        <v>3</v>
      </c>
      <c r="AV89">
        <v>2</v>
      </c>
      <c r="AW89">
        <v>2</v>
      </c>
      <c r="AX89">
        <v>31230903</v>
      </c>
      <c r="AY89">
        <v>1</v>
      </c>
      <c r="AZ89">
        <v>0</v>
      </c>
      <c r="BA89">
        <v>87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Y89*Source!I53</f>
        <v>5.426400000000001</v>
      </c>
      <c r="CY89">
        <f>AD89</f>
        <v>0</v>
      </c>
      <c r="CZ89">
        <f>AH89</f>
        <v>0</v>
      </c>
      <c r="DA89">
        <f>AL89</f>
        <v>1</v>
      </c>
      <c r="DB89">
        <v>0</v>
      </c>
    </row>
    <row r="90" spans="1:106" x14ac:dyDescent="0.2">
      <c r="A90">
        <f>ROW(Source!A53)</f>
        <v>53</v>
      </c>
      <c r="B90">
        <v>31230745</v>
      </c>
      <c r="C90">
        <v>31230891</v>
      </c>
      <c r="D90">
        <v>24262159</v>
      </c>
      <c r="E90">
        <v>1</v>
      </c>
      <c r="F90">
        <v>1</v>
      </c>
      <c r="G90">
        <v>1</v>
      </c>
      <c r="H90">
        <v>2</v>
      </c>
      <c r="I90" t="s">
        <v>362</v>
      </c>
      <c r="J90" t="s">
        <v>363</v>
      </c>
      <c r="K90" t="s">
        <v>364</v>
      </c>
      <c r="L90">
        <v>1368</v>
      </c>
      <c r="N90">
        <v>1011</v>
      </c>
      <c r="O90" t="s">
        <v>336</v>
      </c>
      <c r="P90" t="s">
        <v>336</v>
      </c>
      <c r="Q90">
        <v>1</v>
      </c>
      <c r="W90">
        <v>0</v>
      </c>
      <c r="X90">
        <v>969250665</v>
      </c>
      <c r="Y90">
        <v>0.68</v>
      </c>
      <c r="AA90">
        <v>0</v>
      </c>
      <c r="AB90">
        <v>111.99</v>
      </c>
      <c r="AC90">
        <v>13.5</v>
      </c>
      <c r="AD90">
        <v>0</v>
      </c>
      <c r="AE90">
        <v>0</v>
      </c>
      <c r="AF90">
        <v>111.99</v>
      </c>
      <c r="AG90">
        <v>13.5</v>
      </c>
      <c r="AH90">
        <v>0</v>
      </c>
      <c r="AI90">
        <v>1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0</v>
      </c>
      <c r="AQ90">
        <v>0</v>
      </c>
      <c r="AR90">
        <v>0</v>
      </c>
      <c r="AS90" t="s">
        <v>3</v>
      </c>
      <c r="AT90">
        <v>0.68</v>
      </c>
      <c r="AU90" t="s">
        <v>3</v>
      </c>
      <c r="AV90">
        <v>0</v>
      </c>
      <c r="AW90">
        <v>2</v>
      </c>
      <c r="AX90">
        <v>31230904</v>
      </c>
      <c r="AY90">
        <v>1</v>
      </c>
      <c r="AZ90">
        <v>0</v>
      </c>
      <c r="BA90">
        <v>88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Y90*Source!I53</f>
        <v>5.426400000000001</v>
      </c>
      <c r="CY90">
        <f>AB90</f>
        <v>111.99</v>
      </c>
      <c r="CZ90">
        <f>AF90</f>
        <v>111.99</v>
      </c>
      <c r="DA90">
        <f>AJ90</f>
        <v>1</v>
      </c>
      <c r="DB90">
        <v>0</v>
      </c>
    </row>
    <row r="91" spans="1:106" x14ac:dyDescent="0.2">
      <c r="A91">
        <f>ROW(Source!A53)</f>
        <v>53</v>
      </c>
      <c r="B91">
        <v>31230745</v>
      </c>
      <c r="C91">
        <v>31230891</v>
      </c>
      <c r="D91">
        <v>24262102</v>
      </c>
      <c r="E91">
        <v>1</v>
      </c>
      <c r="F91">
        <v>1</v>
      </c>
      <c r="G91">
        <v>1</v>
      </c>
      <c r="H91">
        <v>2</v>
      </c>
      <c r="I91" t="s">
        <v>368</v>
      </c>
      <c r="J91" t="s">
        <v>369</v>
      </c>
      <c r="K91" t="s">
        <v>370</v>
      </c>
      <c r="L91">
        <v>1368</v>
      </c>
      <c r="N91">
        <v>1011</v>
      </c>
      <c r="O91" t="s">
        <v>336</v>
      </c>
      <c r="P91" t="s">
        <v>336</v>
      </c>
      <c r="Q91">
        <v>1</v>
      </c>
      <c r="W91">
        <v>0</v>
      </c>
      <c r="X91">
        <v>-365761310</v>
      </c>
      <c r="Y91">
        <v>0.04</v>
      </c>
      <c r="AA91">
        <v>0</v>
      </c>
      <c r="AB91">
        <v>87.17</v>
      </c>
      <c r="AC91">
        <v>11.6</v>
      </c>
      <c r="AD91">
        <v>0</v>
      </c>
      <c r="AE91">
        <v>0</v>
      </c>
      <c r="AF91">
        <v>87.17</v>
      </c>
      <c r="AG91">
        <v>11.6</v>
      </c>
      <c r="AH91">
        <v>0</v>
      </c>
      <c r="AI91">
        <v>1</v>
      </c>
      <c r="AJ91">
        <v>1</v>
      </c>
      <c r="AK91">
        <v>1</v>
      </c>
      <c r="AL91">
        <v>1</v>
      </c>
      <c r="AN91">
        <v>0</v>
      </c>
      <c r="AO91">
        <v>1</v>
      </c>
      <c r="AP91">
        <v>0</v>
      </c>
      <c r="AQ91">
        <v>0</v>
      </c>
      <c r="AR91">
        <v>0</v>
      </c>
      <c r="AS91" t="s">
        <v>3</v>
      </c>
      <c r="AT91">
        <v>0.04</v>
      </c>
      <c r="AU91" t="s">
        <v>3</v>
      </c>
      <c r="AV91">
        <v>0</v>
      </c>
      <c r="AW91">
        <v>2</v>
      </c>
      <c r="AX91">
        <v>31230905</v>
      </c>
      <c r="AY91">
        <v>1</v>
      </c>
      <c r="AZ91">
        <v>0</v>
      </c>
      <c r="BA91">
        <v>89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Y91*Source!I53</f>
        <v>0.31920000000000004</v>
      </c>
      <c r="CY91">
        <f>AB91</f>
        <v>87.17</v>
      </c>
      <c r="CZ91">
        <f>AF91</f>
        <v>87.17</v>
      </c>
      <c r="DA91">
        <f>AJ91</f>
        <v>1</v>
      </c>
      <c r="DB91">
        <v>0</v>
      </c>
    </row>
    <row r="92" spans="1:106" x14ac:dyDescent="0.2">
      <c r="A92">
        <f>ROW(Source!A53)</f>
        <v>53</v>
      </c>
      <c r="B92">
        <v>31230745</v>
      </c>
      <c r="C92">
        <v>31230891</v>
      </c>
      <c r="D92">
        <v>24262152</v>
      </c>
      <c r="E92">
        <v>1</v>
      </c>
      <c r="F92">
        <v>1</v>
      </c>
      <c r="G92">
        <v>1</v>
      </c>
      <c r="H92">
        <v>3</v>
      </c>
      <c r="I92" t="s">
        <v>376</v>
      </c>
      <c r="J92" t="s">
        <v>377</v>
      </c>
      <c r="K92" t="s">
        <v>378</v>
      </c>
      <c r="L92">
        <v>1348</v>
      </c>
      <c r="N92">
        <v>1009</v>
      </c>
      <c r="O92" t="s">
        <v>52</v>
      </c>
      <c r="P92" t="s">
        <v>52</v>
      </c>
      <c r="Q92">
        <v>1000</v>
      </c>
      <c r="W92">
        <v>0</v>
      </c>
      <c r="X92">
        <v>1402553051</v>
      </c>
      <c r="Y92">
        <v>1E-3</v>
      </c>
      <c r="AA92">
        <v>41683.440000000002</v>
      </c>
      <c r="AB92">
        <v>0</v>
      </c>
      <c r="AC92">
        <v>0</v>
      </c>
      <c r="AD92">
        <v>0</v>
      </c>
      <c r="AE92">
        <v>11978</v>
      </c>
      <c r="AF92">
        <v>0</v>
      </c>
      <c r="AG92">
        <v>0</v>
      </c>
      <c r="AH92">
        <v>0</v>
      </c>
      <c r="AI92">
        <v>3.48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3</v>
      </c>
      <c r="AT92">
        <v>1E-3</v>
      </c>
      <c r="AU92" t="s">
        <v>3</v>
      </c>
      <c r="AV92">
        <v>0</v>
      </c>
      <c r="AW92">
        <v>2</v>
      </c>
      <c r="AX92">
        <v>31230906</v>
      </c>
      <c r="AY92">
        <v>1</v>
      </c>
      <c r="AZ92">
        <v>0</v>
      </c>
      <c r="BA92">
        <v>90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Y92*Source!I53</f>
        <v>7.980000000000001E-3</v>
      </c>
      <c r="CY92">
        <f>AA92</f>
        <v>41683.440000000002</v>
      </c>
      <c r="CZ92">
        <f>AE92</f>
        <v>11978</v>
      </c>
      <c r="DA92">
        <f>AI92</f>
        <v>3.48</v>
      </c>
      <c r="DB92">
        <v>0</v>
      </c>
    </row>
    <row r="93" spans="1:106" x14ac:dyDescent="0.2">
      <c r="A93">
        <f>ROW(Source!A53)</f>
        <v>53</v>
      </c>
      <c r="B93">
        <v>31230745</v>
      </c>
      <c r="C93">
        <v>31230891</v>
      </c>
      <c r="D93">
        <v>24395024</v>
      </c>
      <c r="E93">
        <v>1</v>
      </c>
      <c r="F93">
        <v>1</v>
      </c>
      <c r="G93">
        <v>1</v>
      </c>
      <c r="H93">
        <v>3</v>
      </c>
      <c r="I93" t="s">
        <v>379</v>
      </c>
      <c r="J93" t="s">
        <v>380</v>
      </c>
      <c r="K93" t="s">
        <v>381</v>
      </c>
      <c r="L93">
        <v>1339</v>
      </c>
      <c r="N93">
        <v>1007</v>
      </c>
      <c r="O93" t="s">
        <v>68</v>
      </c>
      <c r="P93" t="s">
        <v>68</v>
      </c>
      <c r="Q93">
        <v>1</v>
      </c>
      <c r="W93">
        <v>0</v>
      </c>
      <c r="X93">
        <v>1385832060</v>
      </c>
      <c r="Y93">
        <v>0.17</v>
      </c>
      <c r="AA93">
        <v>3124.04</v>
      </c>
      <c r="AB93">
        <v>0</v>
      </c>
      <c r="AC93">
        <v>0</v>
      </c>
      <c r="AD93">
        <v>0</v>
      </c>
      <c r="AE93">
        <v>880.01</v>
      </c>
      <c r="AF93">
        <v>0</v>
      </c>
      <c r="AG93">
        <v>0</v>
      </c>
      <c r="AH93">
        <v>0</v>
      </c>
      <c r="AI93">
        <v>3.55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0</v>
      </c>
      <c r="AQ93">
        <v>0</v>
      </c>
      <c r="AR93">
        <v>0</v>
      </c>
      <c r="AS93" t="s">
        <v>3</v>
      </c>
      <c r="AT93">
        <v>0.17</v>
      </c>
      <c r="AU93" t="s">
        <v>3</v>
      </c>
      <c r="AV93">
        <v>0</v>
      </c>
      <c r="AW93">
        <v>2</v>
      </c>
      <c r="AX93">
        <v>31230907</v>
      </c>
      <c r="AY93">
        <v>1</v>
      </c>
      <c r="AZ93">
        <v>0</v>
      </c>
      <c r="BA93">
        <v>91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Y93*Source!I53</f>
        <v>1.3566000000000003</v>
      </c>
      <c r="CY93">
        <f>AA93</f>
        <v>3124.04</v>
      </c>
      <c r="CZ93">
        <f>AE93</f>
        <v>880.01</v>
      </c>
      <c r="DA93">
        <f>AI93</f>
        <v>3.55</v>
      </c>
      <c r="DB93">
        <v>0</v>
      </c>
    </row>
    <row r="94" spans="1:106" x14ac:dyDescent="0.2">
      <c r="A94">
        <f>ROW(Source!A53)</f>
        <v>53</v>
      </c>
      <c r="B94">
        <v>31230745</v>
      </c>
      <c r="C94">
        <v>31230891</v>
      </c>
      <c r="D94">
        <v>24268644</v>
      </c>
      <c r="E94">
        <v>1</v>
      </c>
      <c r="F94">
        <v>1</v>
      </c>
      <c r="G94">
        <v>1</v>
      </c>
      <c r="H94">
        <v>3</v>
      </c>
      <c r="I94" t="s">
        <v>382</v>
      </c>
      <c r="J94" t="s">
        <v>383</v>
      </c>
      <c r="K94" t="s">
        <v>384</v>
      </c>
      <c r="L94">
        <v>1339</v>
      </c>
      <c r="N94">
        <v>1007</v>
      </c>
      <c r="O94" t="s">
        <v>68</v>
      </c>
      <c r="P94" t="s">
        <v>68</v>
      </c>
      <c r="Q94">
        <v>1</v>
      </c>
      <c r="W94">
        <v>0</v>
      </c>
      <c r="X94">
        <v>235194249</v>
      </c>
      <c r="Y94">
        <v>3.9</v>
      </c>
      <c r="AA94">
        <v>3621.76</v>
      </c>
      <c r="AB94">
        <v>0</v>
      </c>
      <c r="AC94">
        <v>0</v>
      </c>
      <c r="AD94">
        <v>0</v>
      </c>
      <c r="AE94">
        <v>592.76</v>
      </c>
      <c r="AF94">
        <v>0</v>
      </c>
      <c r="AG94">
        <v>0</v>
      </c>
      <c r="AH94">
        <v>0</v>
      </c>
      <c r="AI94">
        <v>6.11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0</v>
      </c>
      <c r="AQ94">
        <v>0</v>
      </c>
      <c r="AR94">
        <v>0</v>
      </c>
      <c r="AS94" t="s">
        <v>3</v>
      </c>
      <c r="AT94">
        <v>3.9</v>
      </c>
      <c r="AU94" t="s">
        <v>3</v>
      </c>
      <c r="AV94">
        <v>0</v>
      </c>
      <c r="AW94">
        <v>2</v>
      </c>
      <c r="AX94">
        <v>31230908</v>
      </c>
      <c r="AY94">
        <v>1</v>
      </c>
      <c r="AZ94">
        <v>0</v>
      </c>
      <c r="BA94">
        <v>92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Y94*Source!I53</f>
        <v>31.122</v>
      </c>
      <c r="CY94">
        <f>AA94</f>
        <v>3621.76</v>
      </c>
      <c r="CZ94">
        <f>AE94</f>
        <v>592.76</v>
      </c>
      <c r="DA94">
        <f>AI94</f>
        <v>6.11</v>
      </c>
      <c r="DB94">
        <v>0</v>
      </c>
    </row>
    <row r="95" spans="1:106" x14ac:dyDescent="0.2">
      <c r="A95">
        <f>ROW(Source!A53)</f>
        <v>53</v>
      </c>
      <c r="B95">
        <v>31230745</v>
      </c>
      <c r="C95">
        <v>31230891</v>
      </c>
      <c r="D95">
        <v>24305077</v>
      </c>
      <c r="E95">
        <v>1</v>
      </c>
      <c r="F95">
        <v>1</v>
      </c>
      <c r="G95">
        <v>1</v>
      </c>
      <c r="H95">
        <v>3</v>
      </c>
      <c r="I95" t="s">
        <v>386</v>
      </c>
      <c r="J95" t="s">
        <v>387</v>
      </c>
      <c r="K95" t="s">
        <v>388</v>
      </c>
      <c r="L95">
        <v>1339</v>
      </c>
      <c r="N95">
        <v>1007</v>
      </c>
      <c r="O95" t="s">
        <v>68</v>
      </c>
      <c r="P95" t="s">
        <v>68</v>
      </c>
      <c r="Q95">
        <v>1</v>
      </c>
      <c r="W95">
        <v>0</v>
      </c>
      <c r="X95">
        <v>-412370370</v>
      </c>
      <c r="Y95">
        <v>0.06</v>
      </c>
      <c r="AA95">
        <v>3108.4</v>
      </c>
      <c r="AB95">
        <v>0</v>
      </c>
      <c r="AC95">
        <v>0</v>
      </c>
      <c r="AD95">
        <v>0</v>
      </c>
      <c r="AE95">
        <v>519.79999999999995</v>
      </c>
      <c r="AF95">
        <v>0</v>
      </c>
      <c r="AG95">
        <v>0</v>
      </c>
      <c r="AH95">
        <v>0</v>
      </c>
      <c r="AI95">
        <v>5.98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0</v>
      </c>
      <c r="AQ95">
        <v>0</v>
      </c>
      <c r="AR95">
        <v>0</v>
      </c>
      <c r="AS95" t="s">
        <v>3</v>
      </c>
      <c r="AT95">
        <v>0.06</v>
      </c>
      <c r="AU95" t="s">
        <v>3</v>
      </c>
      <c r="AV95">
        <v>0</v>
      </c>
      <c r="AW95">
        <v>2</v>
      </c>
      <c r="AX95">
        <v>31230909</v>
      </c>
      <c r="AY95">
        <v>1</v>
      </c>
      <c r="AZ95">
        <v>0</v>
      </c>
      <c r="BA95">
        <v>93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Y95*Source!I53</f>
        <v>0.4788</v>
      </c>
      <c r="CY95">
        <f>AA95</f>
        <v>3108.4</v>
      </c>
      <c r="CZ95">
        <f>AE95</f>
        <v>519.79999999999995</v>
      </c>
      <c r="DA95">
        <f>AI95</f>
        <v>5.98</v>
      </c>
      <c r="DB95">
        <v>0</v>
      </c>
    </row>
    <row r="96" spans="1:106" x14ac:dyDescent="0.2">
      <c r="A96">
        <f>ROW(Source!A53)</f>
        <v>53</v>
      </c>
      <c r="B96">
        <v>31230745</v>
      </c>
      <c r="C96">
        <v>31230891</v>
      </c>
      <c r="D96">
        <v>21817442</v>
      </c>
      <c r="E96">
        <v>1</v>
      </c>
      <c r="F96">
        <v>1</v>
      </c>
      <c r="G96">
        <v>1</v>
      </c>
      <c r="H96">
        <v>3</v>
      </c>
      <c r="I96" t="s">
        <v>109</v>
      </c>
      <c r="J96" t="s">
        <v>111</v>
      </c>
      <c r="K96" t="s">
        <v>110</v>
      </c>
      <c r="L96">
        <v>1354</v>
      </c>
      <c r="N96">
        <v>1010</v>
      </c>
      <c r="O96" t="s">
        <v>105</v>
      </c>
      <c r="P96" t="s">
        <v>105</v>
      </c>
      <c r="Q96">
        <v>1</v>
      </c>
      <c r="W96">
        <v>0</v>
      </c>
      <c r="X96">
        <v>-1510139607</v>
      </c>
      <c r="Y96">
        <v>100</v>
      </c>
      <c r="AA96">
        <v>272.52999999999997</v>
      </c>
      <c r="AB96">
        <v>0</v>
      </c>
      <c r="AC96">
        <v>0</v>
      </c>
      <c r="AD96">
        <v>0</v>
      </c>
      <c r="AE96">
        <v>76.34</v>
      </c>
      <c r="AF96">
        <v>0</v>
      </c>
      <c r="AG96">
        <v>0</v>
      </c>
      <c r="AH96">
        <v>0</v>
      </c>
      <c r="AI96">
        <v>3.57</v>
      </c>
      <c r="AJ96">
        <v>1</v>
      </c>
      <c r="AK96">
        <v>1</v>
      </c>
      <c r="AL96">
        <v>1</v>
      </c>
      <c r="AN96">
        <v>0</v>
      </c>
      <c r="AO96">
        <v>0</v>
      </c>
      <c r="AP96">
        <v>0</v>
      </c>
      <c r="AQ96">
        <v>0</v>
      </c>
      <c r="AR96">
        <v>0</v>
      </c>
      <c r="AS96" t="s">
        <v>3</v>
      </c>
      <c r="AT96">
        <v>100</v>
      </c>
      <c r="AU96" t="s">
        <v>3</v>
      </c>
      <c r="AV96">
        <v>0</v>
      </c>
      <c r="AW96">
        <v>1</v>
      </c>
      <c r="AX96">
        <v>-1</v>
      </c>
      <c r="AY96">
        <v>0</v>
      </c>
      <c r="AZ96">
        <v>0</v>
      </c>
      <c r="BA96" t="s">
        <v>3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Y96*Source!I53</f>
        <v>798</v>
      </c>
      <c r="CY96">
        <f>AA96</f>
        <v>272.52999999999997</v>
      </c>
      <c r="CZ96">
        <f>AE96</f>
        <v>76.34</v>
      </c>
      <c r="DA96">
        <f>AI96</f>
        <v>3.57</v>
      </c>
      <c r="DB96">
        <v>0</v>
      </c>
    </row>
    <row r="97" spans="1:106" x14ac:dyDescent="0.2">
      <c r="A97">
        <f>ROW(Source!A56)</f>
        <v>56</v>
      </c>
      <c r="B97">
        <v>31230744</v>
      </c>
      <c r="C97">
        <v>31233205</v>
      </c>
      <c r="D97">
        <v>9415241</v>
      </c>
      <c r="E97">
        <v>1</v>
      </c>
      <c r="F97">
        <v>1</v>
      </c>
      <c r="G97">
        <v>1</v>
      </c>
      <c r="H97">
        <v>1</v>
      </c>
      <c r="I97" t="s">
        <v>389</v>
      </c>
      <c r="J97" t="s">
        <v>3</v>
      </c>
      <c r="K97" t="s">
        <v>390</v>
      </c>
      <c r="L97">
        <v>1369</v>
      </c>
      <c r="N97">
        <v>1013</v>
      </c>
      <c r="O97" t="s">
        <v>339</v>
      </c>
      <c r="P97" t="s">
        <v>339</v>
      </c>
      <c r="Q97">
        <v>1</v>
      </c>
      <c r="W97">
        <v>0</v>
      </c>
      <c r="X97">
        <v>-2028629724</v>
      </c>
      <c r="Y97">
        <v>35.08</v>
      </c>
      <c r="AA97">
        <v>0</v>
      </c>
      <c r="AB97">
        <v>0</v>
      </c>
      <c r="AC97">
        <v>0</v>
      </c>
      <c r="AD97">
        <v>7.94</v>
      </c>
      <c r="AE97">
        <v>0</v>
      </c>
      <c r="AF97">
        <v>0</v>
      </c>
      <c r="AG97">
        <v>0</v>
      </c>
      <c r="AH97">
        <v>7.94</v>
      </c>
      <c r="AI97">
        <v>1</v>
      </c>
      <c r="AJ97">
        <v>1</v>
      </c>
      <c r="AK97">
        <v>1</v>
      </c>
      <c r="AL97">
        <v>1</v>
      </c>
      <c r="AN97">
        <v>0</v>
      </c>
      <c r="AO97">
        <v>1</v>
      </c>
      <c r="AP97">
        <v>0</v>
      </c>
      <c r="AQ97">
        <v>0</v>
      </c>
      <c r="AR97">
        <v>0</v>
      </c>
      <c r="AS97" t="s">
        <v>3</v>
      </c>
      <c r="AT97">
        <v>35.08</v>
      </c>
      <c r="AU97" t="s">
        <v>3</v>
      </c>
      <c r="AV97">
        <v>1</v>
      </c>
      <c r="AW97">
        <v>2</v>
      </c>
      <c r="AX97">
        <v>32834055</v>
      </c>
      <c r="AY97">
        <v>1</v>
      </c>
      <c r="AZ97">
        <v>0</v>
      </c>
      <c r="BA97">
        <v>95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Y97*Source!I56</f>
        <v>859.45999999999992</v>
      </c>
      <c r="CY97">
        <f>AD97</f>
        <v>7.94</v>
      </c>
      <c r="CZ97">
        <f>AH97</f>
        <v>7.94</v>
      </c>
      <c r="DA97">
        <f>AL97</f>
        <v>1</v>
      </c>
      <c r="DB97">
        <v>0</v>
      </c>
    </row>
    <row r="98" spans="1:106" x14ac:dyDescent="0.2">
      <c r="A98">
        <f>ROW(Source!A56)</f>
        <v>56</v>
      </c>
      <c r="B98">
        <v>31230744</v>
      </c>
      <c r="C98">
        <v>31233205</v>
      </c>
      <c r="D98">
        <v>121548</v>
      </c>
      <c r="E98">
        <v>1</v>
      </c>
      <c r="F98">
        <v>1</v>
      </c>
      <c r="G98">
        <v>1</v>
      </c>
      <c r="H98">
        <v>1</v>
      </c>
      <c r="I98" t="s">
        <v>26</v>
      </c>
      <c r="J98" t="s">
        <v>3</v>
      </c>
      <c r="K98" t="s">
        <v>331</v>
      </c>
      <c r="L98">
        <v>608254</v>
      </c>
      <c r="N98">
        <v>1013</v>
      </c>
      <c r="O98" t="s">
        <v>332</v>
      </c>
      <c r="P98" t="s">
        <v>332</v>
      </c>
      <c r="Q98">
        <v>1</v>
      </c>
      <c r="W98">
        <v>0</v>
      </c>
      <c r="X98">
        <v>-185737400</v>
      </c>
      <c r="Y98">
        <v>7.0000000000000007E-2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N98">
        <v>0</v>
      </c>
      <c r="AO98">
        <v>1</v>
      </c>
      <c r="AP98">
        <v>0</v>
      </c>
      <c r="AQ98">
        <v>0</v>
      </c>
      <c r="AR98">
        <v>0</v>
      </c>
      <c r="AS98" t="s">
        <v>3</v>
      </c>
      <c r="AT98">
        <v>7.0000000000000007E-2</v>
      </c>
      <c r="AU98" t="s">
        <v>3</v>
      </c>
      <c r="AV98">
        <v>2</v>
      </c>
      <c r="AW98">
        <v>2</v>
      </c>
      <c r="AX98">
        <v>32834056</v>
      </c>
      <c r="AY98">
        <v>1</v>
      </c>
      <c r="AZ98">
        <v>0</v>
      </c>
      <c r="BA98">
        <v>96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Y98*Source!I56</f>
        <v>1.7150000000000001</v>
      </c>
      <c r="CY98">
        <f>AD98</f>
        <v>0</v>
      </c>
      <c r="CZ98">
        <f>AH98</f>
        <v>0</v>
      </c>
      <c r="DA98">
        <f>AL98</f>
        <v>1</v>
      </c>
      <c r="DB98">
        <v>0</v>
      </c>
    </row>
    <row r="99" spans="1:106" x14ac:dyDescent="0.2">
      <c r="A99">
        <f>ROW(Source!A56)</f>
        <v>56</v>
      </c>
      <c r="B99">
        <v>31230744</v>
      </c>
      <c r="C99">
        <v>31233205</v>
      </c>
      <c r="D99">
        <v>24395088</v>
      </c>
      <c r="E99">
        <v>1</v>
      </c>
      <c r="F99">
        <v>1</v>
      </c>
      <c r="G99">
        <v>1</v>
      </c>
      <c r="H99">
        <v>2</v>
      </c>
      <c r="I99" t="s">
        <v>391</v>
      </c>
      <c r="J99" t="s">
        <v>392</v>
      </c>
      <c r="K99" t="s">
        <v>393</v>
      </c>
      <c r="L99">
        <v>1368</v>
      </c>
      <c r="N99">
        <v>1011</v>
      </c>
      <c r="O99" t="s">
        <v>336</v>
      </c>
      <c r="P99" t="s">
        <v>336</v>
      </c>
      <c r="Q99">
        <v>1</v>
      </c>
      <c r="W99">
        <v>0</v>
      </c>
      <c r="X99">
        <v>1230297522</v>
      </c>
      <c r="Y99">
        <v>7.0000000000000007E-2</v>
      </c>
      <c r="AA99">
        <v>0</v>
      </c>
      <c r="AB99">
        <v>74.61</v>
      </c>
      <c r="AC99">
        <v>13.5</v>
      </c>
      <c r="AD99">
        <v>0</v>
      </c>
      <c r="AE99">
        <v>0</v>
      </c>
      <c r="AF99">
        <v>74.61</v>
      </c>
      <c r="AG99">
        <v>13.5</v>
      </c>
      <c r="AH99">
        <v>0</v>
      </c>
      <c r="AI99">
        <v>1</v>
      </c>
      <c r="AJ99">
        <v>1</v>
      </c>
      <c r="AK99">
        <v>1</v>
      </c>
      <c r="AL99">
        <v>1</v>
      </c>
      <c r="AN99">
        <v>0</v>
      </c>
      <c r="AO99">
        <v>1</v>
      </c>
      <c r="AP99">
        <v>0</v>
      </c>
      <c r="AQ99">
        <v>0</v>
      </c>
      <c r="AR99">
        <v>0</v>
      </c>
      <c r="AS99" t="s">
        <v>3</v>
      </c>
      <c r="AT99">
        <v>7.0000000000000007E-2</v>
      </c>
      <c r="AU99" t="s">
        <v>3</v>
      </c>
      <c r="AV99">
        <v>0</v>
      </c>
      <c r="AW99">
        <v>2</v>
      </c>
      <c r="AX99">
        <v>32834057</v>
      </c>
      <c r="AY99">
        <v>1</v>
      </c>
      <c r="AZ99">
        <v>0</v>
      </c>
      <c r="BA99">
        <v>97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Y99*Source!I56</f>
        <v>1.7150000000000001</v>
      </c>
      <c r="CY99">
        <f>AB99</f>
        <v>74.61</v>
      </c>
      <c r="CZ99">
        <f>AF99</f>
        <v>74.61</v>
      </c>
      <c r="DA99">
        <f>AJ99</f>
        <v>1</v>
      </c>
      <c r="DB99">
        <v>0</v>
      </c>
    </row>
    <row r="100" spans="1:106" x14ac:dyDescent="0.2">
      <c r="A100">
        <f>ROW(Source!A56)</f>
        <v>56</v>
      </c>
      <c r="B100">
        <v>31230744</v>
      </c>
      <c r="C100">
        <v>31233205</v>
      </c>
      <c r="D100">
        <v>24503956</v>
      </c>
      <c r="E100">
        <v>1</v>
      </c>
      <c r="F100">
        <v>1</v>
      </c>
      <c r="G100">
        <v>1</v>
      </c>
      <c r="H100">
        <v>2</v>
      </c>
      <c r="I100" t="s">
        <v>394</v>
      </c>
      <c r="J100" t="s">
        <v>395</v>
      </c>
      <c r="K100" t="s">
        <v>396</v>
      </c>
      <c r="L100">
        <v>1368</v>
      </c>
      <c r="N100">
        <v>1011</v>
      </c>
      <c r="O100" t="s">
        <v>336</v>
      </c>
      <c r="P100" t="s">
        <v>336</v>
      </c>
      <c r="Q100">
        <v>1</v>
      </c>
      <c r="W100">
        <v>0</v>
      </c>
      <c r="X100">
        <v>1723879370</v>
      </c>
      <c r="Y100">
        <v>0.14000000000000001</v>
      </c>
      <c r="AA100">
        <v>0</v>
      </c>
      <c r="AB100">
        <v>9.6199999999999992</v>
      </c>
      <c r="AC100">
        <v>0</v>
      </c>
      <c r="AD100">
        <v>0</v>
      </c>
      <c r="AE100">
        <v>0</v>
      </c>
      <c r="AF100">
        <v>9.6199999999999992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0</v>
      </c>
      <c r="AQ100">
        <v>0</v>
      </c>
      <c r="AR100">
        <v>0</v>
      </c>
      <c r="AS100" t="s">
        <v>3</v>
      </c>
      <c r="AT100">
        <v>0.14000000000000001</v>
      </c>
      <c r="AU100" t="s">
        <v>3</v>
      </c>
      <c r="AV100">
        <v>0</v>
      </c>
      <c r="AW100">
        <v>2</v>
      </c>
      <c r="AX100">
        <v>32834058</v>
      </c>
      <c r="AY100">
        <v>1</v>
      </c>
      <c r="AZ100">
        <v>0</v>
      </c>
      <c r="BA100">
        <v>98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Y100*Source!I56</f>
        <v>3.43</v>
      </c>
      <c r="CY100">
        <f>AB100</f>
        <v>9.6199999999999992</v>
      </c>
      <c r="CZ100">
        <f>AF100</f>
        <v>9.6199999999999992</v>
      </c>
      <c r="DA100">
        <f>AJ100</f>
        <v>1</v>
      </c>
      <c r="DB100">
        <v>0</v>
      </c>
    </row>
    <row r="101" spans="1:106" x14ac:dyDescent="0.2">
      <c r="A101">
        <f>ROW(Source!A56)</f>
        <v>56</v>
      </c>
      <c r="B101">
        <v>31230744</v>
      </c>
      <c r="C101">
        <v>31233205</v>
      </c>
      <c r="D101">
        <v>24503120</v>
      </c>
      <c r="E101">
        <v>1</v>
      </c>
      <c r="F101">
        <v>1</v>
      </c>
      <c r="G101">
        <v>1</v>
      </c>
      <c r="H101">
        <v>3</v>
      </c>
      <c r="I101" t="s">
        <v>397</v>
      </c>
      <c r="J101" t="s">
        <v>398</v>
      </c>
      <c r="K101" t="s">
        <v>399</v>
      </c>
      <c r="L101">
        <v>1339</v>
      </c>
      <c r="N101">
        <v>1007</v>
      </c>
      <c r="O101" t="s">
        <v>68</v>
      </c>
      <c r="P101" t="s">
        <v>68</v>
      </c>
      <c r="Q101">
        <v>1</v>
      </c>
      <c r="W101">
        <v>0</v>
      </c>
      <c r="X101">
        <v>827688675</v>
      </c>
      <c r="Y101">
        <v>15</v>
      </c>
      <c r="AA101">
        <v>131.9</v>
      </c>
      <c r="AB101">
        <v>0</v>
      </c>
      <c r="AC101">
        <v>0</v>
      </c>
      <c r="AD101">
        <v>0</v>
      </c>
      <c r="AE101">
        <v>131.9</v>
      </c>
      <c r="AF101">
        <v>0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N101">
        <v>0</v>
      </c>
      <c r="AO101">
        <v>1</v>
      </c>
      <c r="AP101">
        <v>0</v>
      </c>
      <c r="AQ101">
        <v>0</v>
      </c>
      <c r="AR101">
        <v>0</v>
      </c>
      <c r="AS101" t="s">
        <v>3</v>
      </c>
      <c r="AT101">
        <v>15</v>
      </c>
      <c r="AU101" t="s">
        <v>3</v>
      </c>
      <c r="AV101">
        <v>0</v>
      </c>
      <c r="AW101">
        <v>2</v>
      </c>
      <c r="AX101">
        <v>32834059</v>
      </c>
      <c r="AY101">
        <v>1</v>
      </c>
      <c r="AZ101">
        <v>0</v>
      </c>
      <c r="BA101">
        <v>99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Y101*Source!I56</f>
        <v>367.5</v>
      </c>
      <c r="CY101">
        <f>AA101</f>
        <v>131.9</v>
      </c>
      <c r="CZ101">
        <f>AE101</f>
        <v>131.9</v>
      </c>
      <c r="DA101">
        <f>AI101</f>
        <v>1</v>
      </c>
      <c r="DB101">
        <v>0</v>
      </c>
    </row>
    <row r="102" spans="1:106" x14ac:dyDescent="0.2">
      <c r="A102">
        <f>ROW(Source!A57)</f>
        <v>57</v>
      </c>
      <c r="B102">
        <v>31230745</v>
      </c>
      <c r="C102">
        <v>31233205</v>
      </c>
      <c r="D102">
        <v>9415241</v>
      </c>
      <c r="E102">
        <v>1</v>
      </c>
      <c r="F102">
        <v>1</v>
      </c>
      <c r="G102">
        <v>1</v>
      </c>
      <c r="H102">
        <v>1</v>
      </c>
      <c r="I102" t="s">
        <v>389</v>
      </c>
      <c r="J102" t="s">
        <v>3</v>
      </c>
      <c r="K102" t="s">
        <v>390</v>
      </c>
      <c r="L102">
        <v>1369</v>
      </c>
      <c r="N102">
        <v>1013</v>
      </c>
      <c r="O102" t="s">
        <v>339</v>
      </c>
      <c r="P102" t="s">
        <v>339</v>
      </c>
      <c r="Q102">
        <v>1</v>
      </c>
      <c r="W102">
        <v>0</v>
      </c>
      <c r="X102">
        <v>-2028629724</v>
      </c>
      <c r="Y102">
        <v>35.08</v>
      </c>
      <c r="AA102">
        <v>0</v>
      </c>
      <c r="AB102">
        <v>0</v>
      </c>
      <c r="AC102">
        <v>0</v>
      </c>
      <c r="AD102">
        <v>7.94</v>
      </c>
      <c r="AE102">
        <v>0</v>
      </c>
      <c r="AF102">
        <v>0</v>
      </c>
      <c r="AG102">
        <v>0</v>
      </c>
      <c r="AH102">
        <v>7.94</v>
      </c>
      <c r="AI102">
        <v>1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0</v>
      </c>
      <c r="AQ102">
        <v>0</v>
      </c>
      <c r="AR102">
        <v>0</v>
      </c>
      <c r="AS102" t="s">
        <v>3</v>
      </c>
      <c r="AT102">
        <v>35.08</v>
      </c>
      <c r="AU102" t="s">
        <v>3</v>
      </c>
      <c r="AV102">
        <v>1</v>
      </c>
      <c r="AW102">
        <v>2</v>
      </c>
      <c r="AX102">
        <v>32834055</v>
      </c>
      <c r="AY102">
        <v>1</v>
      </c>
      <c r="AZ102">
        <v>0</v>
      </c>
      <c r="BA102">
        <v>100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Y102*Source!I57</f>
        <v>859.45999999999992</v>
      </c>
      <c r="CY102">
        <f>AD102</f>
        <v>7.94</v>
      </c>
      <c r="CZ102">
        <f>AH102</f>
        <v>7.94</v>
      </c>
      <c r="DA102">
        <f>AL102</f>
        <v>1</v>
      </c>
      <c r="DB102">
        <v>0</v>
      </c>
    </row>
    <row r="103" spans="1:106" x14ac:dyDescent="0.2">
      <c r="A103">
        <f>ROW(Source!A57)</f>
        <v>57</v>
      </c>
      <c r="B103">
        <v>31230745</v>
      </c>
      <c r="C103">
        <v>31233205</v>
      </c>
      <c r="D103">
        <v>121548</v>
      </c>
      <c r="E103">
        <v>1</v>
      </c>
      <c r="F103">
        <v>1</v>
      </c>
      <c r="G103">
        <v>1</v>
      </c>
      <c r="H103">
        <v>1</v>
      </c>
      <c r="I103" t="s">
        <v>26</v>
      </c>
      <c r="J103" t="s">
        <v>3</v>
      </c>
      <c r="K103" t="s">
        <v>331</v>
      </c>
      <c r="L103">
        <v>608254</v>
      </c>
      <c r="N103">
        <v>1013</v>
      </c>
      <c r="O103" t="s">
        <v>332</v>
      </c>
      <c r="P103" t="s">
        <v>332</v>
      </c>
      <c r="Q103">
        <v>1</v>
      </c>
      <c r="W103">
        <v>0</v>
      </c>
      <c r="X103">
        <v>-185737400</v>
      </c>
      <c r="Y103">
        <v>7.0000000000000007E-2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N103">
        <v>0</v>
      </c>
      <c r="AO103">
        <v>1</v>
      </c>
      <c r="AP103">
        <v>0</v>
      </c>
      <c r="AQ103">
        <v>0</v>
      </c>
      <c r="AR103">
        <v>0</v>
      </c>
      <c r="AS103" t="s">
        <v>3</v>
      </c>
      <c r="AT103">
        <v>7.0000000000000007E-2</v>
      </c>
      <c r="AU103" t="s">
        <v>3</v>
      </c>
      <c r="AV103">
        <v>2</v>
      </c>
      <c r="AW103">
        <v>2</v>
      </c>
      <c r="AX103">
        <v>32834056</v>
      </c>
      <c r="AY103">
        <v>1</v>
      </c>
      <c r="AZ103">
        <v>0</v>
      </c>
      <c r="BA103">
        <v>101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Y103*Source!I57</f>
        <v>1.7150000000000001</v>
      </c>
      <c r="CY103">
        <f>AD103</f>
        <v>0</v>
      </c>
      <c r="CZ103">
        <f>AH103</f>
        <v>0</v>
      </c>
      <c r="DA103">
        <f>AL103</f>
        <v>1</v>
      </c>
      <c r="DB103">
        <v>0</v>
      </c>
    </row>
    <row r="104" spans="1:106" x14ac:dyDescent="0.2">
      <c r="A104">
        <f>ROW(Source!A57)</f>
        <v>57</v>
      </c>
      <c r="B104">
        <v>31230745</v>
      </c>
      <c r="C104">
        <v>31233205</v>
      </c>
      <c r="D104">
        <v>24395088</v>
      </c>
      <c r="E104">
        <v>1</v>
      </c>
      <c r="F104">
        <v>1</v>
      </c>
      <c r="G104">
        <v>1</v>
      </c>
      <c r="H104">
        <v>2</v>
      </c>
      <c r="I104" t="s">
        <v>391</v>
      </c>
      <c r="J104" t="s">
        <v>392</v>
      </c>
      <c r="K104" t="s">
        <v>393</v>
      </c>
      <c r="L104">
        <v>1368</v>
      </c>
      <c r="N104">
        <v>1011</v>
      </c>
      <c r="O104" t="s">
        <v>336</v>
      </c>
      <c r="P104" t="s">
        <v>336</v>
      </c>
      <c r="Q104">
        <v>1</v>
      </c>
      <c r="W104">
        <v>0</v>
      </c>
      <c r="X104">
        <v>1230297522</v>
      </c>
      <c r="Y104">
        <v>7.0000000000000007E-2</v>
      </c>
      <c r="AA104">
        <v>0</v>
      </c>
      <c r="AB104">
        <v>74.61</v>
      </c>
      <c r="AC104">
        <v>13.5</v>
      </c>
      <c r="AD104">
        <v>0</v>
      </c>
      <c r="AE104">
        <v>0</v>
      </c>
      <c r="AF104">
        <v>74.61</v>
      </c>
      <c r="AG104">
        <v>13.5</v>
      </c>
      <c r="AH104">
        <v>0</v>
      </c>
      <c r="AI104">
        <v>1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0</v>
      </c>
      <c r="AQ104">
        <v>0</v>
      </c>
      <c r="AR104">
        <v>0</v>
      </c>
      <c r="AS104" t="s">
        <v>3</v>
      </c>
      <c r="AT104">
        <v>7.0000000000000007E-2</v>
      </c>
      <c r="AU104" t="s">
        <v>3</v>
      </c>
      <c r="AV104">
        <v>0</v>
      </c>
      <c r="AW104">
        <v>2</v>
      </c>
      <c r="AX104">
        <v>32834057</v>
      </c>
      <c r="AY104">
        <v>1</v>
      </c>
      <c r="AZ104">
        <v>0</v>
      </c>
      <c r="BA104">
        <v>102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Y104*Source!I57</f>
        <v>1.7150000000000001</v>
      </c>
      <c r="CY104">
        <f>AB104</f>
        <v>74.61</v>
      </c>
      <c r="CZ104">
        <f>AF104</f>
        <v>74.61</v>
      </c>
      <c r="DA104">
        <f>AJ104</f>
        <v>1</v>
      </c>
      <c r="DB104">
        <v>0</v>
      </c>
    </row>
    <row r="105" spans="1:106" x14ac:dyDescent="0.2">
      <c r="A105">
        <f>ROW(Source!A57)</f>
        <v>57</v>
      </c>
      <c r="B105">
        <v>31230745</v>
      </c>
      <c r="C105">
        <v>31233205</v>
      </c>
      <c r="D105">
        <v>24503956</v>
      </c>
      <c r="E105">
        <v>1</v>
      </c>
      <c r="F105">
        <v>1</v>
      </c>
      <c r="G105">
        <v>1</v>
      </c>
      <c r="H105">
        <v>2</v>
      </c>
      <c r="I105" t="s">
        <v>394</v>
      </c>
      <c r="J105" t="s">
        <v>395</v>
      </c>
      <c r="K105" t="s">
        <v>396</v>
      </c>
      <c r="L105">
        <v>1368</v>
      </c>
      <c r="N105">
        <v>1011</v>
      </c>
      <c r="O105" t="s">
        <v>336</v>
      </c>
      <c r="P105" t="s">
        <v>336</v>
      </c>
      <c r="Q105">
        <v>1</v>
      </c>
      <c r="W105">
        <v>0</v>
      </c>
      <c r="X105">
        <v>1723879370</v>
      </c>
      <c r="Y105">
        <v>0.14000000000000001</v>
      </c>
      <c r="AA105">
        <v>0</v>
      </c>
      <c r="AB105">
        <v>9.6199999999999992</v>
      </c>
      <c r="AC105">
        <v>0</v>
      </c>
      <c r="AD105">
        <v>0</v>
      </c>
      <c r="AE105">
        <v>0</v>
      </c>
      <c r="AF105">
        <v>9.6199999999999992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0</v>
      </c>
      <c r="AQ105">
        <v>0</v>
      </c>
      <c r="AR105">
        <v>0</v>
      </c>
      <c r="AS105" t="s">
        <v>3</v>
      </c>
      <c r="AT105">
        <v>0.14000000000000001</v>
      </c>
      <c r="AU105" t="s">
        <v>3</v>
      </c>
      <c r="AV105">
        <v>0</v>
      </c>
      <c r="AW105">
        <v>2</v>
      </c>
      <c r="AX105">
        <v>32834058</v>
      </c>
      <c r="AY105">
        <v>1</v>
      </c>
      <c r="AZ105">
        <v>0</v>
      </c>
      <c r="BA105">
        <v>103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Y105*Source!I57</f>
        <v>3.43</v>
      </c>
      <c r="CY105">
        <f>AB105</f>
        <v>9.6199999999999992</v>
      </c>
      <c r="CZ105">
        <f>AF105</f>
        <v>9.6199999999999992</v>
      </c>
      <c r="DA105">
        <f>AJ105</f>
        <v>1</v>
      </c>
      <c r="DB105">
        <v>0</v>
      </c>
    </row>
    <row r="106" spans="1:106" x14ac:dyDescent="0.2">
      <c r="A106">
        <f>ROW(Source!A57)</f>
        <v>57</v>
      </c>
      <c r="B106">
        <v>31230745</v>
      </c>
      <c r="C106">
        <v>31233205</v>
      </c>
      <c r="D106">
        <v>24503120</v>
      </c>
      <c r="E106">
        <v>1</v>
      </c>
      <c r="F106">
        <v>1</v>
      </c>
      <c r="G106">
        <v>1</v>
      </c>
      <c r="H106">
        <v>3</v>
      </c>
      <c r="I106" t="s">
        <v>397</v>
      </c>
      <c r="J106" t="s">
        <v>398</v>
      </c>
      <c r="K106" t="s">
        <v>399</v>
      </c>
      <c r="L106">
        <v>1339</v>
      </c>
      <c r="N106">
        <v>1007</v>
      </c>
      <c r="O106" t="s">
        <v>68</v>
      </c>
      <c r="P106" t="s">
        <v>68</v>
      </c>
      <c r="Q106">
        <v>1</v>
      </c>
      <c r="W106">
        <v>0</v>
      </c>
      <c r="X106">
        <v>827688675</v>
      </c>
      <c r="Y106">
        <v>15</v>
      </c>
      <c r="AA106">
        <v>670.05</v>
      </c>
      <c r="AB106">
        <v>0</v>
      </c>
      <c r="AC106">
        <v>0</v>
      </c>
      <c r="AD106">
        <v>0</v>
      </c>
      <c r="AE106">
        <v>131.9</v>
      </c>
      <c r="AF106">
        <v>0</v>
      </c>
      <c r="AG106">
        <v>0</v>
      </c>
      <c r="AH106">
        <v>0</v>
      </c>
      <c r="AI106">
        <v>5.08</v>
      </c>
      <c r="AJ106">
        <v>1</v>
      </c>
      <c r="AK106">
        <v>1</v>
      </c>
      <c r="AL106">
        <v>1</v>
      </c>
      <c r="AN106">
        <v>0</v>
      </c>
      <c r="AO106">
        <v>1</v>
      </c>
      <c r="AP106">
        <v>0</v>
      </c>
      <c r="AQ106">
        <v>0</v>
      </c>
      <c r="AR106">
        <v>0</v>
      </c>
      <c r="AS106" t="s">
        <v>3</v>
      </c>
      <c r="AT106">
        <v>15</v>
      </c>
      <c r="AU106" t="s">
        <v>3</v>
      </c>
      <c r="AV106">
        <v>0</v>
      </c>
      <c r="AW106">
        <v>2</v>
      </c>
      <c r="AX106">
        <v>32834059</v>
      </c>
      <c r="AY106">
        <v>1</v>
      </c>
      <c r="AZ106">
        <v>0</v>
      </c>
      <c r="BA106">
        <v>104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Y106*Source!I57</f>
        <v>367.5</v>
      </c>
      <c r="CY106">
        <f>AA106</f>
        <v>670.05</v>
      </c>
      <c r="CZ106">
        <f>AE106</f>
        <v>131.9</v>
      </c>
      <c r="DA106">
        <f>AI106</f>
        <v>5.08</v>
      </c>
      <c r="DB106">
        <v>0</v>
      </c>
    </row>
    <row r="107" spans="1:106" x14ac:dyDescent="0.2">
      <c r="A107">
        <f>ROW(Source!A58)</f>
        <v>58</v>
      </c>
      <c r="B107">
        <v>31230744</v>
      </c>
      <c r="C107">
        <v>31233210</v>
      </c>
      <c r="D107">
        <v>9415241</v>
      </c>
      <c r="E107">
        <v>1</v>
      </c>
      <c r="F107">
        <v>1</v>
      </c>
      <c r="G107">
        <v>1</v>
      </c>
      <c r="H107">
        <v>1</v>
      </c>
      <c r="I107" t="s">
        <v>389</v>
      </c>
      <c r="J107" t="s">
        <v>3</v>
      </c>
      <c r="K107" t="s">
        <v>390</v>
      </c>
      <c r="L107">
        <v>1369</v>
      </c>
      <c r="N107">
        <v>1013</v>
      </c>
      <c r="O107" t="s">
        <v>339</v>
      </c>
      <c r="P107" t="s">
        <v>339</v>
      </c>
      <c r="Q107">
        <v>1</v>
      </c>
      <c r="W107">
        <v>0</v>
      </c>
      <c r="X107">
        <v>-2028629724</v>
      </c>
      <c r="Y107">
        <v>16.41</v>
      </c>
      <c r="AA107">
        <v>0</v>
      </c>
      <c r="AB107">
        <v>0</v>
      </c>
      <c r="AC107">
        <v>0</v>
      </c>
      <c r="AD107">
        <v>7.94</v>
      </c>
      <c r="AE107">
        <v>0</v>
      </c>
      <c r="AF107">
        <v>0</v>
      </c>
      <c r="AG107">
        <v>0</v>
      </c>
      <c r="AH107">
        <v>7.94</v>
      </c>
      <c r="AI107">
        <v>1</v>
      </c>
      <c r="AJ107">
        <v>1</v>
      </c>
      <c r="AK107">
        <v>1</v>
      </c>
      <c r="AL107">
        <v>1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3</v>
      </c>
      <c r="AT107">
        <v>5.47</v>
      </c>
      <c r="AU107" t="s">
        <v>123</v>
      </c>
      <c r="AV107">
        <v>1</v>
      </c>
      <c r="AW107">
        <v>2</v>
      </c>
      <c r="AX107">
        <v>31233213</v>
      </c>
      <c r="AY107">
        <v>1</v>
      </c>
      <c r="AZ107">
        <v>0</v>
      </c>
      <c r="BA107">
        <v>105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Y107*Source!I58</f>
        <v>402.04500000000002</v>
      </c>
      <c r="CY107">
        <f>AD107</f>
        <v>7.94</v>
      </c>
      <c r="CZ107">
        <f>AH107</f>
        <v>7.94</v>
      </c>
      <c r="DA107">
        <f>AL107</f>
        <v>1</v>
      </c>
      <c r="DB107">
        <v>0</v>
      </c>
    </row>
    <row r="108" spans="1:106" x14ac:dyDescent="0.2">
      <c r="A108">
        <f>ROW(Source!A58)</f>
        <v>58</v>
      </c>
      <c r="B108">
        <v>31230744</v>
      </c>
      <c r="C108">
        <v>31233210</v>
      </c>
      <c r="D108">
        <v>24503120</v>
      </c>
      <c r="E108">
        <v>1</v>
      </c>
      <c r="F108">
        <v>1</v>
      </c>
      <c r="G108">
        <v>1</v>
      </c>
      <c r="H108">
        <v>3</v>
      </c>
      <c r="I108" t="s">
        <v>397</v>
      </c>
      <c r="J108" t="s">
        <v>400</v>
      </c>
      <c r="K108" t="s">
        <v>399</v>
      </c>
      <c r="L108">
        <v>1339</v>
      </c>
      <c r="N108">
        <v>1007</v>
      </c>
      <c r="O108" t="s">
        <v>68</v>
      </c>
      <c r="P108" t="s">
        <v>68</v>
      </c>
      <c r="Q108">
        <v>1</v>
      </c>
      <c r="W108">
        <v>0</v>
      </c>
      <c r="X108">
        <v>291433048</v>
      </c>
      <c r="Y108">
        <v>15</v>
      </c>
      <c r="AA108">
        <v>131.9</v>
      </c>
      <c r="AB108">
        <v>0</v>
      </c>
      <c r="AC108">
        <v>0</v>
      </c>
      <c r="AD108">
        <v>0</v>
      </c>
      <c r="AE108">
        <v>131.9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3</v>
      </c>
      <c r="AT108">
        <v>5</v>
      </c>
      <c r="AU108" t="s">
        <v>123</v>
      </c>
      <c r="AV108">
        <v>0</v>
      </c>
      <c r="AW108">
        <v>2</v>
      </c>
      <c r="AX108">
        <v>31233214</v>
      </c>
      <c r="AY108">
        <v>1</v>
      </c>
      <c r="AZ108">
        <v>0</v>
      </c>
      <c r="BA108">
        <v>106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Y108*Source!I58</f>
        <v>367.5</v>
      </c>
      <c r="CY108">
        <f>AA108</f>
        <v>131.9</v>
      </c>
      <c r="CZ108">
        <f>AE108</f>
        <v>131.9</v>
      </c>
      <c r="DA108">
        <f>AI108</f>
        <v>1</v>
      </c>
      <c r="DB108">
        <v>0</v>
      </c>
    </row>
    <row r="109" spans="1:106" x14ac:dyDescent="0.2">
      <c r="A109">
        <f>ROW(Source!A59)</f>
        <v>59</v>
      </c>
      <c r="B109">
        <v>31230745</v>
      </c>
      <c r="C109">
        <v>31233210</v>
      </c>
      <c r="D109">
        <v>9415241</v>
      </c>
      <c r="E109">
        <v>1</v>
      </c>
      <c r="F109">
        <v>1</v>
      </c>
      <c r="G109">
        <v>1</v>
      </c>
      <c r="H109">
        <v>1</v>
      </c>
      <c r="I109" t="s">
        <v>389</v>
      </c>
      <c r="J109" t="s">
        <v>3</v>
      </c>
      <c r="K109" t="s">
        <v>390</v>
      </c>
      <c r="L109">
        <v>1369</v>
      </c>
      <c r="N109">
        <v>1013</v>
      </c>
      <c r="O109" t="s">
        <v>339</v>
      </c>
      <c r="P109" t="s">
        <v>339</v>
      </c>
      <c r="Q109">
        <v>1</v>
      </c>
      <c r="W109">
        <v>0</v>
      </c>
      <c r="X109">
        <v>-2028629724</v>
      </c>
      <c r="Y109">
        <v>16.41</v>
      </c>
      <c r="AA109">
        <v>0</v>
      </c>
      <c r="AB109">
        <v>0</v>
      </c>
      <c r="AC109">
        <v>0</v>
      </c>
      <c r="AD109">
        <v>7.94</v>
      </c>
      <c r="AE109">
        <v>0</v>
      </c>
      <c r="AF109">
        <v>0</v>
      </c>
      <c r="AG109">
        <v>0</v>
      </c>
      <c r="AH109">
        <v>7.94</v>
      </c>
      <c r="AI109">
        <v>1</v>
      </c>
      <c r="AJ109">
        <v>1</v>
      </c>
      <c r="AK109">
        <v>1</v>
      </c>
      <c r="AL109">
        <v>1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3</v>
      </c>
      <c r="AT109">
        <v>5.47</v>
      </c>
      <c r="AU109" t="s">
        <v>123</v>
      </c>
      <c r="AV109">
        <v>1</v>
      </c>
      <c r="AW109">
        <v>2</v>
      </c>
      <c r="AX109">
        <v>31233213</v>
      </c>
      <c r="AY109">
        <v>1</v>
      </c>
      <c r="AZ109">
        <v>0</v>
      </c>
      <c r="BA109">
        <v>107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Y109*Source!I59</f>
        <v>402.04500000000002</v>
      </c>
      <c r="CY109">
        <f>AD109</f>
        <v>7.94</v>
      </c>
      <c r="CZ109">
        <f>AH109</f>
        <v>7.94</v>
      </c>
      <c r="DA109">
        <f>AL109</f>
        <v>1</v>
      </c>
      <c r="DB109">
        <v>0</v>
      </c>
    </row>
    <row r="110" spans="1:106" x14ac:dyDescent="0.2">
      <c r="A110">
        <f>ROW(Source!A59)</f>
        <v>59</v>
      </c>
      <c r="B110">
        <v>31230745</v>
      </c>
      <c r="C110">
        <v>31233210</v>
      </c>
      <c r="D110">
        <v>24503120</v>
      </c>
      <c r="E110">
        <v>1</v>
      </c>
      <c r="F110">
        <v>1</v>
      </c>
      <c r="G110">
        <v>1</v>
      </c>
      <c r="H110">
        <v>3</v>
      </c>
      <c r="I110" t="s">
        <v>397</v>
      </c>
      <c r="J110" t="s">
        <v>400</v>
      </c>
      <c r="K110" t="s">
        <v>399</v>
      </c>
      <c r="L110">
        <v>1339</v>
      </c>
      <c r="N110">
        <v>1007</v>
      </c>
      <c r="O110" t="s">
        <v>68</v>
      </c>
      <c r="P110" t="s">
        <v>68</v>
      </c>
      <c r="Q110">
        <v>1</v>
      </c>
      <c r="W110">
        <v>0</v>
      </c>
      <c r="X110">
        <v>291433048</v>
      </c>
      <c r="Y110">
        <v>15</v>
      </c>
      <c r="AA110">
        <v>670.05</v>
      </c>
      <c r="AB110">
        <v>0</v>
      </c>
      <c r="AC110">
        <v>0</v>
      </c>
      <c r="AD110">
        <v>0</v>
      </c>
      <c r="AE110">
        <v>131.9</v>
      </c>
      <c r="AF110">
        <v>0</v>
      </c>
      <c r="AG110">
        <v>0</v>
      </c>
      <c r="AH110">
        <v>0</v>
      </c>
      <c r="AI110">
        <v>5.08</v>
      </c>
      <c r="AJ110">
        <v>1</v>
      </c>
      <c r="AK110">
        <v>1</v>
      </c>
      <c r="AL110">
        <v>1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3</v>
      </c>
      <c r="AT110">
        <v>5</v>
      </c>
      <c r="AU110" t="s">
        <v>123</v>
      </c>
      <c r="AV110">
        <v>0</v>
      </c>
      <c r="AW110">
        <v>2</v>
      </c>
      <c r="AX110">
        <v>31233214</v>
      </c>
      <c r="AY110">
        <v>1</v>
      </c>
      <c r="AZ110">
        <v>0</v>
      </c>
      <c r="BA110">
        <v>108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Y110*Source!I59</f>
        <v>367.5</v>
      </c>
      <c r="CY110">
        <f>AA110</f>
        <v>670.05</v>
      </c>
      <c r="CZ110">
        <f>AE110</f>
        <v>131.9</v>
      </c>
      <c r="DA110">
        <f>AI110</f>
        <v>5.08</v>
      </c>
      <c r="DB110">
        <v>0</v>
      </c>
    </row>
    <row r="111" spans="1:106" x14ac:dyDescent="0.2">
      <c r="A111">
        <f>ROW(Source!A60)</f>
        <v>60</v>
      </c>
      <c r="B111">
        <v>31230744</v>
      </c>
      <c r="C111">
        <v>31230928</v>
      </c>
      <c r="D111">
        <v>9418246</v>
      </c>
      <c r="E111">
        <v>1</v>
      </c>
      <c r="F111">
        <v>1</v>
      </c>
      <c r="G111">
        <v>1</v>
      </c>
      <c r="H111">
        <v>1</v>
      </c>
      <c r="I111" t="s">
        <v>374</v>
      </c>
      <c r="J111" t="s">
        <v>3</v>
      </c>
      <c r="K111" t="s">
        <v>375</v>
      </c>
      <c r="L111">
        <v>1369</v>
      </c>
      <c r="N111">
        <v>1013</v>
      </c>
      <c r="O111" t="s">
        <v>339</v>
      </c>
      <c r="P111" t="s">
        <v>339</v>
      </c>
      <c r="Q111">
        <v>1</v>
      </c>
      <c r="W111">
        <v>0</v>
      </c>
      <c r="X111">
        <v>-1675115149</v>
      </c>
      <c r="Y111">
        <v>5.99</v>
      </c>
      <c r="AA111">
        <v>0</v>
      </c>
      <c r="AB111">
        <v>0</v>
      </c>
      <c r="AC111">
        <v>0</v>
      </c>
      <c r="AD111">
        <v>8.4600000000000009</v>
      </c>
      <c r="AE111">
        <v>0</v>
      </c>
      <c r="AF111">
        <v>0</v>
      </c>
      <c r="AG111">
        <v>0</v>
      </c>
      <c r="AH111">
        <v>8.4600000000000009</v>
      </c>
      <c r="AI111">
        <v>1</v>
      </c>
      <c r="AJ111">
        <v>1</v>
      </c>
      <c r="AK111">
        <v>1</v>
      </c>
      <c r="AL111">
        <v>1</v>
      </c>
      <c r="AN111">
        <v>0</v>
      </c>
      <c r="AO111">
        <v>1</v>
      </c>
      <c r="AP111">
        <v>0</v>
      </c>
      <c r="AQ111">
        <v>0</v>
      </c>
      <c r="AR111">
        <v>0</v>
      </c>
      <c r="AS111" t="s">
        <v>3</v>
      </c>
      <c r="AT111">
        <v>5.99</v>
      </c>
      <c r="AU111" t="s">
        <v>3</v>
      </c>
      <c r="AV111">
        <v>1</v>
      </c>
      <c r="AW111">
        <v>2</v>
      </c>
      <c r="AX111">
        <v>31230934</v>
      </c>
      <c r="AY111">
        <v>1</v>
      </c>
      <c r="AZ111">
        <v>0</v>
      </c>
      <c r="BA111">
        <v>109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Y111*Source!I60</f>
        <v>146.755</v>
      </c>
      <c r="CY111">
        <f>AD111</f>
        <v>8.4600000000000009</v>
      </c>
      <c r="CZ111">
        <f>AH111</f>
        <v>8.4600000000000009</v>
      </c>
      <c r="DA111">
        <f>AL111</f>
        <v>1</v>
      </c>
      <c r="DB111">
        <v>0</v>
      </c>
    </row>
    <row r="112" spans="1:106" x14ac:dyDescent="0.2">
      <c r="A112">
        <f>ROW(Source!A60)</f>
        <v>60</v>
      </c>
      <c r="B112">
        <v>31230744</v>
      </c>
      <c r="C112">
        <v>31230928</v>
      </c>
      <c r="D112">
        <v>121548</v>
      </c>
      <c r="E112">
        <v>1</v>
      </c>
      <c r="F112">
        <v>1</v>
      </c>
      <c r="G112">
        <v>1</v>
      </c>
      <c r="H112">
        <v>1</v>
      </c>
      <c r="I112" t="s">
        <v>26</v>
      </c>
      <c r="J112" t="s">
        <v>3</v>
      </c>
      <c r="K112" t="s">
        <v>331</v>
      </c>
      <c r="L112">
        <v>608254</v>
      </c>
      <c r="N112">
        <v>1013</v>
      </c>
      <c r="O112" t="s">
        <v>332</v>
      </c>
      <c r="P112" t="s">
        <v>332</v>
      </c>
      <c r="Q112">
        <v>1</v>
      </c>
      <c r="W112">
        <v>0</v>
      </c>
      <c r="X112">
        <v>-185737400</v>
      </c>
      <c r="Y112">
        <v>2.74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N112">
        <v>0</v>
      </c>
      <c r="AO112">
        <v>1</v>
      </c>
      <c r="AP112">
        <v>0</v>
      </c>
      <c r="AQ112">
        <v>0</v>
      </c>
      <c r="AR112">
        <v>0</v>
      </c>
      <c r="AS112" t="s">
        <v>3</v>
      </c>
      <c r="AT112">
        <v>2.74</v>
      </c>
      <c r="AU112" t="s">
        <v>3</v>
      </c>
      <c r="AV112">
        <v>2</v>
      </c>
      <c r="AW112">
        <v>2</v>
      </c>
      <c r="AX112">
        <v>31230935</v>
      </c>
      <c r="AY112">
        <v>1</v>
      </c>
      <c r="AZ112">
        <v>0</v>
      </c>
      <c r="BA112">
        <v>110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Y112*Source!I60</f>
        <v>67.13000000000001</v>
      </c>
      <c r="CY112">
        <f>AD112</f>
        <v>0</v>
      </c>
      <c r="CZ112">
        <f>AH112</f>
        <v>0</v>
      </c>
      <c r="DA112">
        <f>AL112</f>
        <v>1</v>
      </c>
      <c r="DB112">
        <v>0</v>
      </c>
    </row>
    <row r="113" spans="1:106" x14ac:dyDescent="0.2">
      <c r="A113">
        <f>ROW(Source!A60)</f>
        <v>60</v>
      </c>
      <c r="B113">
        <v>31230744</v>
      </c>
      <c r="C113">
        <v>31230928</v>
      </c>
      <c r="D113">
        <v>24262988</v>
      </c>
      <c r="E113">
        <v>1</v>
      </c>
      <c r="F113">
        <v>1</v>
      </c>
      <c r="G113">
        <v>1</v>
      </c>
      <c r="H113">
        <v>2</v>
      </c>
      <c r="I113" t="s">
        <v>354</v>
      </c>
      <c r="J113" t="s">
        <v>355</v>
      </c>
      <c r="K113" t="s">
        <v>356</v>
      </c>
      <c r="L113">
        <v>1368</v>
      </c>
      <c r="N113">
        <v>1011</v>
      </c>
      <c r="O113" t="s">
        <v>336</v>
      </c>
      <c r="P113" t="s">
        <v>336</v>
      </c>
      <c r="Q113">
        <v>1</v>
      </c>
      <c r="W113">
        <v>0</v>
      </c>
      <c r="X113">
        <v>-1837033337</v>
      </c>
      <c r="Y113">
        <v>2.74</v>
      </c>
      <c r="AA113">
        <v>0</v>
      </c>
      <c r="AB113">
        <v>110</v>
      </c>
      <c r="AC113">
        <v>11.6</v>
      </c>
      <c r="AD113">
        <v>0</v>
      </c>
      <c r="AE113">
        <v>0</v>
      </c>
      <c r="AF113">
        <v>110</v>
      </c>
      <c r="AG113">
        <v>11.6</v>
      </c>
      <c r="AH113">
        <v>0</v>
      </c>
      <c r="AI113">
        <v>1</v>
      </c>
      <c r="AJ113">
        <v>1</v>
      </c>
      <c r="AK113">
        <v>1</v>
      </c>
      <c r="AL113">
        <v>1</v>
      </c>
      <c r="AN113">
        <v>0</v>
      </c>
      <c r="AO113">
        <v>1</v>
      </c>
      <c r="AP113">
        <v>0</v>
      </c>
      <c r="AQ113">
        <v>0</v>
      </c>
      <c r="AR113">
        <v>0</v>
      </c>
      <c r="AS113" t="s">
        <v>3</v>
      </c>
      <c r="AT113">
        <v>2.74</v>
      </c>
      <c r="AU113" t="s">
        <v>3</v>
      </c>
      <c r="AV113">
        <v>0</v>
      </c>
      <c r="AW113">
        <v>2</v>
      </c>
      <c r="AX113">
        <v>31230936</v>
      </c>
      <c r="AY113">
        <v>1</v>
      </c>
      <c r="AZ113">
        <v>0</v>
      </c>
      <c r="BA113">
        <v>111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Y113*Source!I60</f>
        <v>67.13000000000001</v>
      </c>
      <c r="CY113">
        <f>AB113</f>
        <v>110</v>
      </c>
      <c r="CZ113">
        <f>AF113</f>
        <v>110</v>
      </c>
      <c r="DA113">
        <f>AJ113</f>
        <v>1</v>
      </c>
      <c r="DB113">
        <v>0</v>
      </c>
    </row>
    <row r="114" spans="1:106" x14ac:dyDescent="0.2">
      <c r="A114">
        <f>ROW(Source!A60)</f>
        <v>60</v>
      </c>
      <c r="B114">
        <v>31230744</v>
      </c>
      <c r="C114">
        <v>31230928</v>
      </c>
      <c r="D114">
        <v>24262983</v>
      </c>
      <c r="E114">
        <v>1</v>
      </c>
      <c r="F114">
        <v>1</v>
      </c>
      <c r="G114">
        <v>1</v>
      </c>
      <c r="H114">
        <v>3</v>
      </c>
      <c r="I114" t="s">
        <v>357</v>
      </c>
      <c r="J114" t="s">
        <v>358</v>
      </c>
      <c r="K114" t="s">
        <v>359</v>
      </c>
      <c r="L114">
        <v>1339</v>
      </c>
      <c r="N114">
        <v>1007</v>
      </c>
      <c r="O114" t="s">
        <v>68</v>
      </c>
      <c r="P114" t="s">
        <v>68</v>
      </c>
      <c r="Q114">
        <v>1</v>
      </c>
      <c r="W114">
        <v>0</v>
      </c>
      <c r="X114">
        <v>11619063</v>
      </c>
      <c r="Y114">
        <v>10</v>
      </c>
      <c r="AA114">
        <v>2.44</v>
      </c>
      <c r="AB114">
        <v>0</v>
      </c>
      <c r="AC114">
        <v>0</v>
      </c>
      <c r="AD114">
        <v>0</v>
      </c>
      <c r="AE114">
        <v>2.44</v>
      </c>
      <c r="AF114">
        <v>0</v>
      </c>
      <c r="AG114">
        <v>0</v>
      </c>
      <c r="AH114">
        <v>0</v>
      </c>
      <c r="AI114">
        <v>1</v>
      </c>
      <c r="AJ114">
        <v>1</v>
      </c>
      <c r="AK114">
        <v>1</v>
      </c>
      <c r="AL114">
        <v>1</v>
      </c>
      <c r="AN114">
        <v>0</v>
      </c>
      <c r="AO114">
        <v>1</v>
      </c>
      <c r="AP114">
        <v>0</v>
      </c>
      <c r="AQ114">
        <v>0</v>
      </c>
      <c r="AR114">
        <v>0</v>
      </c>
      <c r="AS114" t="s">
        <v>3</v>
      </c>
      <c r="AT114">
        <v>10</v>
      </c>
      <c r="AU114" t="s">
        <v>3</v>
      </c>
      <c r="AV114">
        <v>0</v>
      </c>
      <c r="AW114">
        <v>2</v>
      </c>
      <c r="AX114">
        <v>31230937</v>
      </c>
      <c r="AY114">
        <v>1</v>
      </c>
      <c r="AZ114">
        <v>0</v>
      </c>
      <c r="BA114">
        <v>112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Y114*Source!I60</f>
        <v>245</v>
      </c>
      <c r="CY114">
        <f>AA114</f>
        <v>2.44</v>
      </c>
      <c r="CZ114">
        <f>AE114</f>
        <v>2.44</v>
      </c>
      <c r="DA114">
        <f>AI114</f>
        <v>1</v>
      </c>
      <c r="DB114">
        <v>0</v>
      </c>
    </row>
    <row r="115" spans="1:106" x14ac:dyDescent="0.2">
      <c r="A115">
        <f>ROW(Source!A60)</f>
        <v>60</v>
      </c>
      <c r="B115">
        <v>31230744</v>
      </c>
      <c r="C115">
        <v>31230928</v>
      </c>
      <c r="D115">
        <v>24262986</v>
      </c>
      <c r="E115">
        <v>1</v>
      </c>
      <c r="F115">
        <v>1</v>
      </c>
      <c r="G115">
        <v>1</v>
      </c>
      <c r="H115">
        <v>3</v>
      </c>
      <c r="I115" t="s">
        <v>401</v>
      </c>
      <c r="J115" t="s">
        <v>402</v>
      </c>
      <c r="K115" t="s">
        <v>403</v>
      </c>
      <c r="L115">
        <v>1346</v>
      </c>
      <c r="N115">
        <v>1009</v>
      </c>
      <c r="O115" t="s">
        <v>404</v>
      </c>
      <c r="P115" t="s">
        <v>404</v>
      </c>
      <c r="Q115">
        <v>1</v>
      </c>
      <c r="W115">
        <v>0</v>
      </c>
      <c r="X115">
        <v>883269331</v>
      </c>
      <c r="Y115">
        <v>2</v>
      </c>
      <c r="AA115">
        <v>146.25</v>
      </c>
      <c r="AB115">
        <v>0</v>
      </c>
      <c r="AC115">
        <v>0</v>
      </c>
      <c r="AD115">
        <v>0</v>
      </c>
      <c r="AE115">
        <v>146.25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N115">
        <v>0</v>
      </c>
      <c r="AO115">
        <v>1</v>
      </c>
      <c r="AP115">
        <v>0</v>
      </c>
      <c r="AQ115">
        <v>0</v>
      </c>
      <c r="AR115">
        <v>0</v>
      </c>
      <c r="AS115" t="s">
        <v>3</v>
      </c>
      <c r="AT115">
        <v>2</v>
      </c>
      <c r="AU115" t="s">
        <v>3</v>
      </c>
      <c r="AV115">
        <v>0</v>
      </c>
      <c r="AW115">
        <v>2</v>
      </c>
      <c r="AX115">
        <v>31230938</v>
      </c>
      <c r="AY115">
        <v>1</v>
      </c>
      <c r="AZ115">
        <v>0</v>
      </c>
      <c r="BA115">
        <v>113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Y115*Source!I60</f>
        <v>49</v>
      </c>
      <c r="CY115">
        <f>AA115</f>
        <v>146.25</v>
      </c>
      <c r="CZ115">
        <f>AE115</f>
        <v>146.25</v>
      </c>
      <c r="DA115">
        <f>AI115</f>
        <v>1</v>
      </c>
      <c r="DB115">
        <v>0</v>
      </c>
    </row>
    <row r="116" spans="1:106" x14ac:dyDescent="0.2">
      <c r="A116">
        <f>ROW(Source!A61)</f>
        <v>61</v>
      </c>
      <c r="B116">
        <v>31230745</v>
      </c>
      <c r="C116">
        <v>31230928</v>
      </c>
      <c r="D116">
        <v>9418246</v>
      </c>
      <c r="E116">
        <v>1</v>
      </c>
      <c r="F116">
        <v>1</v>
      </c>
      <c r="G116">
        <v>1</v>
      </c>
      <c r="H116">
        <v>1</v>
      </c>
      <c r="I116" t="s">
        <v>374</v>
      </c>
      <c r="J116" t="s">
        <v>3</v>
      </c>
      <c r="K116" t="s">
        <v>375</v>
      </c>
      <c r="L116">
        <v>1369</v>
      </c>
      <c r="N116">
        <v>1013</v>
      </c>
      <c r="O116" t="s">
        <v>339</v>
      </c>
      <c r="P116" t="s">
        <v>339</v>
      </c>
      <c r="Q116">
        <v>1</v>
      </c>
      <c r="W116">
        <v>0</v>
      </c>
      <c r="X116">
        <v>-1675115149</v>
      </c>
      <c r="Y116">
        <v>5.99</v>
      </c>
      <c r="AA116">
        <v>0</v>
      </c>
      <c r="AB116">
        <v>0</v>
      </c>
      <c r="AC116">
        <v>0</v>
      </c>
      <c r="AD116">
        <v>8.4600000000000009</v>
      </c>
      <c r="AE116">
        <v>0</v>
      </c>
      <c r="AF116">
        <v>0</v>
      </c>
      <c r="AG116">
        <v>0</v>
      </c>
      <c r="AH116">
        <v>8.4600000000000009</v>
      </c>
      <c r="AI116">
        <v>1</v>
      </c>
      <c r="AJ116">
        <v>1</v>
      </c>
      <c r="AK116">
        <v>1</v>
      </c>
      <c r="AL116">
        <v>1</v>
      </c>
      <c r="AN116">
        <v>0</v>
      </c>
      <c r="AO116">
        <v>1</v>
      </c>
      <c r="AP116">
        <v>0</v>
      </c>
      <c r="AQ116">
        <v>0</v>
      </c>
      <c r="AR116">
        <v>0</v>
      </c>
      <c r="AS116" t="s">
        <v>3</v>
      </c>
      <c r="AT116">
        <v>5.99</v>
      </c>
      <c r="AU116" t="s">
        <v>3</v>
      </c>
      <c r="AV116">
        <v>1</v>
      </c>
      <c r="AW116">
        <v>2</v>
      </c>
      <c r="AX116">
        <v>31230934</v>
      </c>
      <c r="AY116">
        <v>1</v>
      </c>
      <c r="AZ116">
        <v>0</v>
      </c>
      <c r="BA116">
        <v>114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Y116*Source!I61</f>
        <v>146.755</v>
      </c>
      <c r="CY116">
        <f>AD116</f>
        <v>8.4600000000000009</v>
      </c>
      <c r="CZ116">
        <f>AH116</f>
        <v>8.4600000000000009</v>
      </c>
      <c r="DA116">
        <f>AL116</f>
        <v>1</v>
      </c>
      <c r="DB116">
        <v>0</v>
      </c>
    </row>
    <row r="117" spans="1:106" x14ac:dyDescent="0.2">
      <c r="A117">
        <f>ROW(Source!A61)</f>
        <v>61</v>
      </c>
      <c r="B117">
        <v>31230745</v>
      </c>
      <c r="C117">
        <v>31230928</v>
      </c>
      <c r="D117">
        <v>121548</v>
      </c>
      <c r="E117">
        <v>1</v>
      </c>
      <c r="F117">
        <v>1</v>
      </c>
      <c r="G117">
        <v>1</v>
      </c>
      <c r="H117">
        <v>1</v>
      </c>
      <c r="I117" t="s">
        <v>26</v>
      </c>
      <c r="J117" t="s">
        <v>3</v>
      </c>
      <c r="K117" t="s">
        <v>331</v>
      </c>
      <c r="L117">
        <v>608254</v>
      </c>
      <c r="N117">
        <v>1013</v>
      </c>
      <c r="O117" t="s">
        <v>332</v>
      </c>
      <c r="P117" t="s">
        <v>332</v>
      </c>
      <c r="Q117">
        <v>1</v>
      </c>
      <c r="W117">
        <v>0</v>
      </c>
      <c r="X117">
        <v>-185737400</v>
      </c>
      <c r="Y117">
        <v>2.74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1</v>
      </c>
      <c r="AJ117">
        <v>1</v>
      </c>
      <c r="AK117">
        <v>1</v>
      </c>
      <c r="AL117">
        <v>1</v>
      </c>
      <c r="AN117">
        <v>0</v>
      </c>
      <c r="AO117">
        <v>1</v>
      </c>
      <c r="AP117">
        <v>0</v>
      </c>
      <c r="AQ117">
        <v>0</v>
      </c>
      <c r="AR117">
        <v>0</v>
      </c>
      <c r="AS117" t="s">
        <v>3</v>
      </c>
      <c r="AT117">
        <v>2.74</v>
      </c>
      <c r="AU117" t="s">
        <v>3</v>
      </c>
      <c r="AV117">
        <v>2</v>
      </c>
      <c r="AW117">
        <v>2</v>
      </c>
      <c r="AX117">
        <v>31230935</v>
      </c>
      <c r="AY117">
        <v>1</v>
      </c>
      <c r="AZ117">
        <v>0</v>
      </c>
      <c r="BA117">
        <v>115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X117">
        <f>Y117*Source!I61</f>
        <v>67.13000000000001</v>
      </c>
      <c r="CY117">
        <f>AD117</f>
        <v>0</v>
      </c>
      <c r="CZ117">
        <f>AH117</f>
        <v>0</v>
      </c>
      <c r="DA117">
        <f>AL117</f>
        <v>1</v>
      </c>
      <c r="DB117">
        <v>0</v>
      </c>
    </row>
    <row r="118" spans="1:106" x14ac:dyDescent="0.2">
      <c r="A118">
        <f>ROW(Source!A61)</f>
        <v>61</v>
      </c>
      <c r="B118">
        <v>31230745</v>
      </c>
      <c r="C118">
        <v>31230928</v>
      </c>
      <c r="D118">
        <v>24262988</v>
      </c>
      <c r="E118">
        <v>1</v>
      </c>
      <c r="F118">
        <v>1</v>
      </c>
      <c r="G118">
        <v>1</v>
      </c>
      <c r="H118">
        <v>2</v>
      </c>
      <c r="I118" t="s">
        <v>354</v>
      </c>
      <c r="J118" t="s">
        <v>355</v>
      </c>
      <c r="K118" t="s">
        <v>356</v>
      </c>
      <c r="L118">
        <v>1368</v>
      </c>
      <c r="N118">
        <v>1011</v>
      </c>
      <c r="O118" t="s">
        <v>336</v>
      </c>
      <c r="P118" t="s">
        <v>336</v>
      </c>
      <c r="Q118">
        <v>1</v>
      </c>
      <c r="W118">
        <v>0</v>
      </c>
      <c r="X118">
        <v>-1837033337</v>
      </c>
      <c r="Y118">
        <v>2.74</v>
      </c>
      <c r="AA118">
        <v>0</v>
      </c>
      <c r="AB118">
        <v>110</v>
      </c>
      <c r="AC118">
        <v>11.6</v>
      </c>
      <c r="AD118">
        <v>0</v>
      </c>
      <c r="AE118">
        <v>0</v>
      </c>
      <c r="AF118">
        <v>110</v>
      </c>
      <c r="AG118">
        <v>11.6</v>
      </c>
      <c r="AH118">
        <v>0</v>
      </c>
      <c r="AI118">
        <v>1</v>
      </c>
      <c r="AJ118">
        <v>1</v>
      </c>
      <c r="AK118">
        <v>1</v>
      </c>
      <c r="AL118">
        <v>1</v>
      </c>
      <c r="AN118">
        <v>0</v>
      </c>
      <c r="AO118">
        <v>1</v>
      </c>
      <c r="AP118">
        <v>0</v>
      </c>
      <c r="AQ118">
        <v>0</v>
      </c>
      <c r="AR118">
        <v>0</v>
      </c>
      <c r="AS118" t="s">
        <v>3</v>
      </c>
      <c r="AT118">
        <v>2.74</v>
      </c>
      <c r="AU118" t="s">
        <v>3</v>
      </c>
      <c r="AV118">
        <v>0</v>
      </c>
      <c r="AW118">
        <v>2</v>
      </c>
      <c r="AX118">
        <v>31230936</v>
      </c>
      <c r="AY118">
        <v>1</v>
      </c>
      <c r="AZ118">
        <v>0</v>
      </c>
      <c r="BA118">
        <v>116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X118">
        <f>Y118*Source!I61</f>
        <v>67.13000000000001</v>
      </c>
      <c r="CY118">
        <f>AB118</f>
        <v>110</v>
      </c>
      <c r="CZ118">
        <f>AF118</f>
        <v>110</v>
      </c>
      <c r="DA118">
        <f>AJ118</f>
        <v>1</v>
      </c>
      <c r="DB118">
        <v>0</v>
      </c>
    </row>
    <row r="119" spans="1:106" x14ac:dyDescent="0.2">
      <c r="A119">
        <f>ROW(Source!A61)</f>
        <v>61</v>
      </c>
      <c r="B119">
        <v>31230745</v>
      </c>
      <c r="C119">
        <v>31230928</v>
      </c>
      <c r="D119">
        <v>24262983</v>
      </c>
      <c r="E119">
        <v>1</v>
      </c>
      <c r="F119">
        <v>1</v>
      </c>
      <c r="G119">
        <v>1</v>
      </c>
      <c r="H119">
        <v>3</v>
      </c>
      <c r="I119" t="s">
        <v>357</v>
      </c>
      <c r="J119" t="s">
        <v>358</v>
      </c>
      <c r="K119" t="s">
        <v>359</v>
      </c>
      <c r="L119">
        <v>1339</v>
      </c>
      <c r="N119">
        <v>1007</v>
      </c>
      <c r="O119" t="s">
        <v>68</v>
      </c>
      <c r="P119" t="s">
        <v>68</v>
      </c>
      <c r="Q119">
        <v>1</v>
      </c>
      <c r="W119">
        <v>0</v>
      </c>
      <c r="X119">
        <v>11619063</v>
      </c>
      <c r="Y119">
        <v>10</v>
      </c>
      <c r="AA119">
        <v>16.59</v>
      </c>
      <c r="AB119">
        <v>0</v>
      </c>
      <c r="AC119">
        <v>0</v>
      </c>
      <c r="AD119">
        <v>0</v>
      </c>
      <c r="AE119">
        <v>2.44</v>
      </c>
      <c r="AF119">
        <v>0</v>
      </c>
      <c r="AG119">
        <v>0</v>
      </c>
      <c r="AH119">
        <v>0</v>
      </c>
      <c r="AI119">
        <v>6.8</v>
      </c>
      <c r="AJ119">
        <v>1</v>
      </c>
      <c r="AK119">
        <v>1</v>
      </c>
      <c r="AL119">
        <v>1</v>
      </c>
      <c r="AN119">
        <v>0</v>
      </c>
      <c r="AO119">
        <v>1</v>
      </c>
      <c r="AP119">
        <v>0</v>
      </c>
      <c r="AQ119">
        <v>0</v>
      </c>
      <c r="AR119">
        <v>0</v>
      </c>
      <c r="AS119" t="s">
        <v>3</v>
      </c>
      <c r="AT119">
        <v>10</v>
      </c>
      <c r="AU119" t="s">
        <v>3</v>
      </c>
      <c r="AV119">
        <v>0</v>
      </c>
      <c r="AW119">
        <v>2</v>
      </c>
      <c r="AX119">
        <v>31230937</v>
      </c>
      <c r="AY119">
        <v>1</v>
      </c>
      <c r="AZ119">
        <v>0</v>
      </c>
      <c r="BA119">
        <v>117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X119">
        <f>Y119*Source!I61</f>
        <v>245</v>
      </c>
      <c r="CY119">
        <f>AA119</f>
        <v>16.59</v>
      </c>
      <c r="CZ119">
        <f>AE119</f>
        <v>2.44</v>
      </c>
      <c r="DA119">
        <f>AI119</f>
        <v>6.8</v>
      </c>
      <c r="DB119">
        <v>0</v>
      </c>
    </row>
    <row r="120" spans="1:106" x14ac:dyDescent="0.2">
      <c r="A120">
        <f>ROW(Source!A61)</f>
        <v>61</v>
      </c>
      <c r="B120">
        <v>31230745</v>
      </c>
      <c r="C120">
        <v>31230928</v>
      </c>
      <c r="D120">
        <v>24262986</v>
      </c>
      <c r="E120">
        <v>1</v>
      </c>
      <c r="F120">
        <v>1</v>
      </c>
      <c r="G120">
        <v>1</v>
      </c>
      <c r="H120">
        <v>3</v>
      </c>
      <c r="I120" t="s">
        <v>401</v>
      </c>
      <c r="J120" t="s">
        <v>402</v>
      </c>
      <c r="K120" t="s">
        <v>403</v>
      </c>
      <c r="L120">
        <v>1346</v>
      </c>
      <c r="N120">
        <v>1009</v>
      </c>
      <c r="O120" t="s">
        <v>404</v>
      </c>
      <c r="P120" t="s">
        <v>404</v>
      </c>
      <c r="Q120">
        <v>1</v>
      </c>
      <c r="W120">
        <v>0</v>
      </c>
      <c r="X120">
        <v>883269331</v>
      </c>
      <c r="Y120">
        <v>2</v>
      </c>
      <c r="AA120">
        <v>168.19</v>
      </c>
      <c r="AB120">
        <v>0</v>
      </c>
      <c r="AC120">
        <v>0</v>
      </c>
      <c r="AD120">
        <v>0</v>
      </c>
      <c r="AE120">
        <v>146.25</v>
      </c>
      <c r="AF120">
        <v>0</v>
      </c>
      <c r="AG120">
        <v>0</v>
      </c>
      <c r="AH120">
        <v>0</v>
      </c>
      <c r="AI120">
        <v>1.1499999999999999</v>
      </c>
      <c r="AJ120">
        <v>1</v>
      </c>
      <c r="AK120">
        <v>1</v>
      </c>
      <c r="AL120">
        <v>1</v>
      </c>
      <c r="AN120">
        <v>0</v>
      </c>
      <c r="AO120">
        <v>1</v>
      </c>
      <c r="AP120">
        <v>0</v>
      </c>
      <c r="AQ120">
        <v>0</v>
      </c>
      <c r="AR120">
        <v>0</v>
      </c>
      <c r="AS120" t="s">
        <v>3</v>
      </c>
      <c r="AT120">
        <v>2</v>
      </c>
      <c r="AU120" t="s">
        <v>3</v>
      </c>
      <c r="AV120">
        <v>0</v>
      </c>
      <c r="AW120">
        <v>2</v>
      </c>
      <c r="AX120">
        <v>31230938</v>
      </c>
      <c r="AY120">
        <v>1</v>
      </c>
      <c r="AZ120">
        <v>0</v>
      </c>
      <c r="BA120">
        <v>118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X120">
        <f>Y120*Source!I61</f>
        <v>49</v>
      </c>
      <c r="CY120">
        <f>AA120</f>
        <v>168.19</v>
      </c>
      <c r="CZ120">
        <f>AE120</f>
        <v>146.25</v>
      </c>
      <c r="DA120">
        <f>AI120</f>
        <v>1.1499999999999999</v>
      </c>
      <c r="DB120">
        <v>0</v>
      </c>
    </row>
    <row r="121" spans="1:106" x14ac:dyDescent="0.2">
      <c r="A121">
        <f>ROW(Source!A62)</f>
        <v>62</v>
      </c>
      <c r="B121">
        <v>31230744</v>
      </c>
      <c r="C121">
        <v>31245371</v>
      </c>
      <c r="D121">
        <v>9415469</v>
      </c>
      <c r="E121">
        <v>1</v>
      </c>
      <c r="F121">
        <v>1</v>
      </c>
      <c r="G121">
        <v>1</v>
      </c>
      <c r="H121">
        <v>1</v>
      </c>
      <c r="I121" t="s">
        <v>360</v>
      </c>
      <c r="J121" t="s">
        <v>3</v>
      </c>
      <c r="K121" t="s">
        <v>361</v>
      </c>
      <c r="L121">
        <v>1369</v>
      </c>
      <c r="N121">
        <v>1013</v>
      </c>
      <c r="O121" t="s">
        <v>339</v>
      </c>
      <c r="P121" t="s">
        <v>339</v>
      </c>
      <c r="Q121">
        <v>1</v>
      </c>
      <c r="W121">
        <v>0</v>
      </c>
      <c r="X121">
        <v>1248068806</v>
      </c>
      <c r="Y121">
        <v>2.2000000000000002</v>
      </c>
      <c r="AA121">
        <v>0</v>
      </c>
      <c r="AB121">
        <v>0</v>
      </c>
      <c r="AC121">
        <v>0</v>
      </c>
      <c r="AD121">
        <v>8.17</v>
      </c>
      <c r="AE121">
        <v>0</v>
      </c>
      <c r="AF121">
        <v>0</v>
      </c>
      <c r="AG121">
        <v>0</v>
      </c>
      <c r="AH121">
        <v>8.17</v>
      </c>
      <c r="AI121">
        <v>1</v>
      </c>
      <c r="AJ121">
        <v>1</v>
      </c>
      <c r="AK121">
        <v>1</v>
      </c>
      <c r="AL121">
        <v>1</v>
      </c>
      <c r="AN121">
        <v>0</v>
      </c>
      <c r="AO121">
        <v>1</v>
      </c>
      <c r="AP121">
        <v>0</v>
      </c>
      <c r="AQ121">
        <v>0</v>
      </c>
      <c r="AR121">
        <v>0</v>
      </c>
      <c r="AS121" t="s">
        <v>3</v>
      </c>
      <c r="AT121">
        <v>2.2000000000000002</v>
      </c>
      <c r="AU121" t="s">
        <v>3</v>
      </c>
      <c r="AV121">
        <v>1</v>
      </c>
      <c r="AW121">
        <v>2</v>
      </c>
      <c r="AX121">
        <v>31245376</v>
      </c>
      <c r="AY121">
        <v>1</v>
      </c>
      <c r="AZ121">
        <v>0</v>
      </c>
      <c r="BA121">
        <v>119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X121">
        <f>Y121*Source!I62</f>
        <v>88</v>
      </c>
      <c r="CY121">
        <f>AD121</f>
        <v>8.17</v>
      </c>
      <c r="CZ121">
        <f>AH121</f>
        <v>8.17</v>
      </c>
      <c r="DA121">
        <f>AL121</f>
        <v>1</v>
      </c>
      <c r="DB121">
        <v>0</v>
      </c>
    </row>
    <row r="122" spans="1:106" x14ac:dyDescent="0.2">
      <c r="A122">
        <f>ROW(Source!A62)</f>
        <v>62</v>
      </c>
      <c r="B122">
        <v>31230744</v>
      </c>
      <c r="C122">
        <v>31245371</v>
      </c>
      <c r="D122">
        <v>24262102</v>
      </c>
      <c r="E122">
        <v>1</v>
      </c>
      <c r="F122">
        <v>1</v>
      </c>
      <c r="G122">
        <v>1</v>
      </c>
      <c r="H122">
        <v>2</v>
      </c>
      <c r="I122" t="s">
        <v>368</v>
      </c>
      <c r="J122" t="s">
        <v>405</v>
      </c>
      <c r="K122" t="s">
        <v>370</v>
      </c>
      <c r="L122">
        <v>1368</v>
      </c>
      <c r="N122">
        <v>1011</v>
      </c>
      <c r="O122" t="s">
        <v>336</v>
      </c>
      <c r="P122" t="s">
        <v>336</v>
      </c>
      <c r="Q122">
        <v>1</v>
      </c>
      <c r="W122">
        <v>0</v>
      </c>
      <c r="X122">
        <v>-706219601</v>
      </c>
      <c r="Y122">
        <v>0.08</v>
      </c>
      <c r="AA122">
        <v>0</v>
      </c>
      <c r="AB122">
        <v>87.17</v>
      </c>
      <c r="AC122">
        <v>11.6</v>
      </c>
      <c r="AD122">
        <v>0</v>
      </c>
      <c r="AE122">
        <v>0</v>
      </c>
      <c r="AF122">
        <v>87.17</v>
      </c>
      <c r="AG122">
        <v>11.6</v>
      </c>
      <c r="AH122">
        <v>0</v>
      </c>
      <c r="AI122">
        <v>1</v>
      </c>
      <c r="AJ122">
        <v>1</v>
      </c>
      <c r="AK122">
        <v>1</v>
      </c>
      <c r="AL122">
        <v>1</v>
      </c>
      <c r="AN122">
        <v>0</v>
      </c>
      <c r="AO122">
        <v>1</v>
      </c>
      <c r="AP122">
        <v>0</v>
      </c>
      <c r="AQ122">
        <v>0</v>
      </c>
      <c r="AR122">
        <v>0</v>
      </c>
      <c r="AS122" t="s">
        <v>3</v>
      </c>
      <c r="AT122">
        <v>0.08</v>
      </c>
      <c r="AU122" t="s">
        <v>3</v>
      </c>
      <c r="AV122">
        <v>0</v>
      </c>
      <c r="AW122">
        <v>2</v>
      </c>
      <c r="AX122">
        <v>31245377</v>
      </c>
      <c r="AY122">
        <v>1</v>
      </c>
      <c r="AZ122">
        <v>0</v>
      </c>
      <c r="BA122">
        <v>120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X122">
        <f>Y122*Source!I62</f>
        <v>3.2</v>
      </c>
      <c r="CY122">
        <f>AB122</f>
        <v>87.17</v>
      </c>
      <c r="CZ122">
        <f>AF122</f>
        <v>87.17</v>
      </c>
      <c r="DA122">
        <f>AJ122</f>
        <v>1</v>
      </c>
      <c r="DB122">
        <v>0</v>
      </c>
    </row>
    <row r="123" spans="1:106" x14ac:dyDescent="0.2">
      <c r="A123">
        <f>ROW(Source!A62)</f>
        <v>62</v>
      </c>
      <c r="B123">
        <v>31230744</v>
      </c>
      <c r="C123">
        <v>31245371</v>
      </c>
      <c r="D123">
        <v>24303760</v>
      </c>
      <c r="E123">
        <v>1</v>
      </c>
      <c r="F123">
        <v>1</v>
      </c>
      <c r="G123">
        <v>1</v>
      </c>
      <c r="H123">
        <v>3</v>
      </c>
      <c r="I123" t="s">
        <v>406</v>
      </c>
      <c r="J123" t="s">
        <v>407</v>
      </c>
      <c r="K123" t="s">
        <v>408</v>
      </c>
      <c r="L123">
        <v>1339</v>
      </c>
      <c r="N123">
        <v>1007</v>
      </c>
      <c r="O123" t="s">
        <v>68</v>
      </c>
      <c r="P123" t="s">
        <v>68</v>
      </c>
      <c r="Q123">
        <v>1</v>
      </c>
      <c r="W123">
        <v>0</v>
      </c>
      <c r="X123">
        <v>910909257</v>
      </c>
      <c r="Y123">
        <v>1.0999999999999999E-2</v>
      </c>
      <c r="AA123">
        <v>497</v>
      </c>
      <c r="AB123">
        <v>0</v>
      </c>
      <c r="AC123">
        <v>0</v>
      </c>
      <c r="AD123">
        <v>0</v>
      </c>
      <c r="AE123">
        <v>497</v>
      </c>
      <c r="AF123">
        <v>0</v>
      </c>
      <c r="AG123">
        <v>0</v>
      </c>
      <c r="AH123">
        <v>0</v>
      </c>
      <c r="AI123">
        <v>1</v>
      </c>
      <c r="AJ123">
        <v>1</v>
      </c>
      <c r="AK123">
        <v>1</v>
      </c>
      <c r="AL123">
        <v>1</v>
      </c>
      <c r="AN123">
        <v>0</v>
      </c>
      <c r="AO123">
        <v>1</v>
      </c>
      <c r="AP123">
        <v>0</v>
      </c>
      <c r="AQ123">
        <v>0</v>
      </c>
      <c r="AR123">
        <v>0</v>
      </c>
      <c r="AS123" t="s">
        <v>3</v>
      </c>
      <c r="AT123">
        <v>1.0999999999999999E-2</v>
      </c>
      <c r="AU123" t="s">
        <v>3</v>
      </c>
      <c r="AV123">
        <v>0</v>
      </c>
      <c r="AW123">
        <v>2</v>
      </c>
      <c r="AX123">
        <v>31245378</v>
      </c>
      <c r="AY123">
        <v>1</v>
      </c>
      <c r="AZ123">
        <v>0</v>
      </c>
      <c r="BA123">
        <v>121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X123">
        <f>Y123*Source!I62</f>
        <v>0.43999999999999995</v>
      </c>
      <c r="CY123">
        <f>AA123</f>
        <v>497</v>
      </c>
      <c r="CZ123">
        <f>AE123</f>
        <v>497</v>
      </c>
      <c r="DA123">
        <f>AI123</f>
        <v>1</v>
      </c>
      <c r="DB123">
        <v>0</v>
      </c>
    </row>
    <row r="124" spans="1:106" x14ac:dyDescent="0.2">
      <c r="A124">
        <f>ROW(Source!A62)</f>
        <v>62</v>
      </c>
      <c r="B124">
        <v>31230744</v>
      </c>
      <c r="C124">
        <v>31245371</v>
      </c>
      <c r="D124">
        <v>24789106</v>
      </c>
      <c r="E124">
        <v>1</v>
      </c>
      <c r="F124">
        <v>1</v>
      </c>
      <c r="G124">
        <v>1</v>
      </c>
      <c r="H124">
        <v>3</v>
      </c>
      <c r="I124" t="s">
        <v>409</v>
      </c>
      <c r="J124" t="s">
        <v>410</v>
      </c>
      <c r="K124" t="s">
        <v>411</v>
      </c>
      <c r="L124">
        <v>1354</v>
      </c>
      <c r="N124">
        <v>1010</v>
      </c>
      <c r="O124" t="s">
        <v>105</v>
      </c>
      <c r="P124" t="s">
        <v>105</v>
      </c>
      <c r="Q124">
        <v>1</v>
      </c>
      <c r="W124">
        <v>0</v>
      </c>
      <c r="X124">
        <v>42774491</v>
      </c>
      <c r="Y124">
        <v>3</v>
      </c>
      <c r="AA124">
        <v>31.43</v>
      </c>
      <c r="AB124">
        <v>0</v>
      </c>
      <c r="AC124">
        <v>0</v>
      </c>
      <c r="AD124">
        <v>0</v>
      </c>
      <c r="AE124">
        <v>31.43</v>
      </c>
      <c r="AF124">
        <v>0</v>
      </c>
      <c r="AG124">
        <v>0</v>
      </c>
      <c r="AH124">
        <v>0</v>
      </c>
      <c r="AI124">
        <v>1</v>
      </c>
      <c r="AJ124">
        <v>1</v>
      </c>
      <c r="AK124">
        <v>1</v>
      </c>
      <c r="AL124">
        <v>1</v>
      </c>
      <c r="AN124">
        <v>0</v>
      </c>
      <c r="AO124">
        <v>1</v>
      </c>
      <c r="AP124">
        <v>0</v>
      </c>
      <c r="AQ124">
        <v>0</v>
      </c>
      <c r="AR124">
        <v>0</v>
      </c>
      <c r="AS124" t="s">
        <v>3</v>
      </c>
      <c r="AT124">
        <v>3</v>
      </c>
      <c r="AU124" t="s">
        <v>3</v>
      </c>
      <c r="AV124">
        <v>0</v>
      </c>
      <c r="AW124">
        <v>2</v>
      </c>
      <c r="AX124">
        <v>31245379</v>
      </c>
      <c r="AY124">
        <v>1</v>
      </c>
      <c r="AZ124">
        <v>0</v>
      </c>
      <c r="BA124">
        <v>122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X124">
        <f>Y124*Source!I62</f>
        <v>120</v>
      </c>
      <c r="CY124">
        <f>AA124</f>
        <v>31.43</v>
      </c>
      <c r="CZ124">
        <f>AE124</f>
        <v>31.43</v>
      </c>
      <c r="DA124">
        <f>AI124</f>
        <v>1</v>
      </c>
      <c r="DB124">
        <v>0</v>
      </c>
    </row>
    <row r="125" spans="1:106" x14ac:dyDescent="0.2">
      <c r="A125">
        <f>ROW(Source!A63)</f>
        <v>63</v>
      </c>
      <c r="B125">
        <v>31230745</v>
      </c>
      <c r="C125">
        <v>31245371</v>
      </c>
      <c r="D125">
        <v>9415469</v>
      </c>
      <c r="E125">
        <v>1</v>
      </c>
      <c r="F125">
        <v>1</v>
      </c>
      <c r="G125">
        <v>1</v>
      </c>
      <c r="H125">
        <v>1</v>
      </c>
      <c r="I125" t="s">
        <v>360</v>
      </c>
      <c r="J125" t="s">
        <v>3</v>
      </c>
      <c r="K125" t="s">
        <v>361</v>
      </c>
      <c r="L125">
        <v>1369</v>
      </c>
      <c r="N125">
        <v>1013</v>
      </c>
      <c r="O125" t="s">
        <v>339</v>
      </c>
      <c r="P125" t="s">
        <v>339</v>
      </c>
      <c r="Q125">
        <v>1</v>
      </c>
      <c r="W125">
        <v>0</v>
      </c>
      <c r="X125">
        <v>1248068806</v>
      </c>
      <c r="Y125">
        <v>2.2000000000000002</v>
      </c>
      <c r="AA125">
        <v>0</v>
      </c>
      <c r="AB125">
        <v>0</v>
      </c>
      <c r="AC125">
        <v>0</v>
      </c>
      <c r="AD125">
        <v>8.17</v>
      </c>
      <c r="AE125">
        <v>0</v>
      </c>
      <c r="AF125">
        <v>0</v>
      </c>
      <c r="AG125">
        <v>0</v>
      </c>
      <c r="AH125">
        <v>8.17</v>
      </c>
      <c r="AI125">
        <v>1</v>
      </c>
      <c r="AJ125">
        <v>1</v>
      </c>
      <c r="AK125">
        <v>1</v>
      </c>
      <c r="AL125">
        <v>1</v>
      </c>
      <c r="AN125">
        <v>0</v>
      </c>
      <c r="AO125">
        <v>1</v>
      </c>
      <c r="AP125">
        <v>0</v>
      </c>
      <c r="AQ125">
        <v>0</v>
      </c>
      <c r="AR125">
        <v>0</v>
      </c>
      <c r="AS125" t="s">
        <v>3</v>
      </c>
      <c r="AT125">
        <v>2.2000000000000002</v>
      </c>
      <c r="AU125" t="s">
        <v>3</v>
      </c>
      <c r="AV125">
        <v>1</v>
      </c>
      <c r="AW125">
        <v>2</v>
      </c>
      <c r="AX125">
        <v>31245376</v>
      </c>
      <c r="AY125">
        <v>1</v>
      </c>
      <c r="AZ125">
        <v>0</v>
      </c>
      <c r="BA125">
        <v>123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X125">
        <f>Y125*Source!I63</f>
        <v>88</v>
      </c>
      <c r="CY125">
        <f>AD125</f>
        <v>8.17</v>
      </c>
      <c r="CZ125">
        <f>AH125</f>
        <v>8.17</v>
      </c>
      <c r="DA125">
        <f>AL125</f>
        <v>1</v>
      </c>
      <c r="DB125">
        <v>0</v>
      </c>
    </row>
    <row r="126" spans="1:106" x14ac:dyDescent="0.2">
      <c r="A126">
        <f>ROW(Source!A63)</f>
        <v>63</v>
      </c>
      <c r="B126">
        <v>31230745</v>
      </c>
      <c r="C126">
        <v>31245371</v>
      </c>
      <c r="D126">
        <v>24262102</v>
      </c>
      <c r="E126">
        <v>1</v>
      </c>
      <c r="F126">
        <v>1</v>
      </c>
      <c r="G126">
        <v>1</v>
      </c>
      <c r="H126">
        <v>2</v>
      </c>
      <c r="I126" t="s">
        <v>368</v>
      </c>
      <c r="J126" t="s">
        <v>405</v>
      </c>
      <c r="K126" t="s">
        <v>370</v>
      </c>
      <c r="L126">
        <v>1368</v>
      </c>
      <c r="N126">
        <v>1011</v>
      </c>
      <c r="O126" t="s">
        <v>336</v>
      </c>
      <c r="P126" t="s">
        <v>336</v>
      </c>
      <c r="Q126">
        <v>1</v>
      </c>
      <c r="W126">
        <v>0</v>
      </c>
      <c r="X126">
        <v>-706219601</v>
      </c>
      <c r="Y126">
        <v>0.08</v>
      </c>
      <c r="AA126">
        <v>0</v>
      </c>
      <c r="AB126">
        <v>87.17</v>
      </c>
      <c r="AC126">
        <v>11.6</v>
      </c>
      <c r="AD126">
        <v>0</v>
      </c>
      <c r="AE126">
        <v>0</v>
      </c>
      <c r="AF126">
        <v>87.17</v>
      </c>
      <c r="AG126">
        <v>11.6</v>
      </c>
      <c r="AH126">
        <v>0</v>
      </c>
      <c r="AI126">
        <v>1</v>
      </c>
      <c r="AJ126">
        <v>1</v>
      </c>
      <c r="AK126">
        <v>1</v>
      </c>
      <c r="AL126">
        <v>1</v>
      </c>
      <c r="AN126">
        <v>0</v>
      </c>
      <c r="AO126">
        <v>1</v>
      </c>
      <c r="AP126">
        <v>0</v>
      </c>
      <c r="AQ126">
        <v>0</v>
      </c>
      <c r="AR126">
        <v>0</v>
      </c>
      <c r="AS126" t="s">
        <v>3</v>
      </c>
      <c r="AT126">
        <v>0.08</v>
      </c>
      <c r="AU126" t="s">
        <v>3</v>
      </c>
      <c r="AV126">
        <v>0</v>
      </c>
      <c r="AW126">
        <v>2</v>
      </c>
      <c r="AX126">
        <v>31245377</v>
      </c>
      <c r="AY126">
        <v>1</v>
      </c>
      <c r="AZ126">
        <v>0</v>
      </c>
      <c r="BA126">
        <v>124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X126">
        <f>Y126*Source!I63</f>
        <v>3.2</v>
      </c>
      <c r="CY126">
        <f>AB126</f>
        <v>87.17</v>
      </c>
      <c r="CZ126">
        <f>AF126</f>
        <v>87.17</v>
      </c>
      <c r="DA126">
        <f>AJ126</f>
        <v>1</v>
      </c>
      <c r="DB126">
        <v>0</v>
      </c>
    </row>
    <row r="127" spans="1:106" x14ac:dyDescent="0.2">
      <c r="A127">
        <f>ROW(Source!A63)</f>
        <v>63</v>
      </c>
      <c r="B127">
        <v>31230745</v>
      </c>
      <c r="C127">
        <v>31245371</v>
      </c>
      <c r="D127">
        <v>24303760</v>
      </c>
      <c r="E127">
        <v>1</v>
      </c>
      <c r="F127">
        <v>1</v>
      </c>
      <c r="G127">
        <v>1</v>
      </c>
      <c r="H127">
        <v>3</v>
      </c>
      <c r="I127" t="s">
        <v>406</v>
      </c>
      <c r="J127" t="s">
        <v>407</v>
      </c>
      <c r="K127" t="s">
        <v>408</v>
      </c>
      <c r="L127">
        <v>1339</v>
      </c>
      <c r="N127">
        <v>1007</v>
      </c>
      <c r="O127" t="s">
        <v>68</v>
      </c>
      <c r="P127" t="s">
        <v>68</v>
      </c>
      <c r="Q127">
        <v>1</v>
      </c>
      <c r="W127">
        <v>0</v>
      </c>
      <c r="X127">
        <v>910909257</v>
      </c>
      <c r="Y127">
        <v>1.0999999999999999E-2</v>
      </c>
      <c r="AA127">
        <v>3061.52</v>
      </c>
      <c r="AB127">
        <v>0</v>
      </c>
      <c r="AC127">
        <v>0</v>
      </c>
      <c r="AD127">
        <v>0</v>
      </c>
      <c r="AE127">
        <v>497</v>
      </c>
      <c r="AF127">
        <v>0</v>
      </c>
      <c r="AG127">
        <v>0</v>
      </c>
      <c r="AH127">
        <v>0</v>
      </c>
      <c r="AI127">
        <v>6.16</v>
      </c>
      <c r="AJ127">
        <v>1</v>
      </c>
      <c r="AK127">
        <v>1</v>
      </c>
      <c r="AL127">
        <v>1</v>
      </c>
      <c r="AN127">
        <v>0</v>
      </c>
      <c r="AO127">
        <v>1</v>
      </c>
      <c r="AP127">
        <v>0</v>
      </c>
      <c r="AQ127">
        <v>0</v>
      </c>
      <c r="AR127">
        <v>0</v>
      </c>
      <c r="AS127" t="s">
        <v>3</v>
      </c>
      <c r="AT127">
        <v>1.0999999999999999E-2</v>
      </c>
      <c r="AU127" t="s">
        <v>3</v>
      </c>
      <c r="AV127">
        <v>0</v>
      </c>
      <c r="AW127">
        <v>2</v>
      </c>
      <c r="AX127">
        <v>31245378</v>
      </c>
      <c r="AY127">
        <v>1</v>
      </c>
      <c r="AZ127">
        <v>0</v>
      </c>
      <c r="BA127">
        <v>125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X127">
        <f>Y127*Source!I63</f>
        <v>0.43999999999999995</v>
      </c>
      <c r="CY127">
        <f>AA127</f>
        <v>3061.52</v>
      </c>
      <c r="CZ127">
        <f>AE127</f>
        <v>497</v>
      </c>
      <c r="DA127">
        <f>AI127</f>
        <v>6.16</v>
      </c>
      <c r="DB127">
        <v>0</v>
      </c>
    </row>
    <row r="128" spans="1:106" x14ac:dyDescent="0.2">
      <c r="A128">
        <f>ROW(Source!A63)</f>
        <v>63</v>
      </c>
      <c r="B128">
        <v>31230745</v>
      </c>
      <c r="C128">
        <v>31245371</v>
      </c>
      <c r="D128">
        <v>24789106</v>
      </c>
      <c r="E128">
        <v>1</v>
      </c>
      <c r="F128">
        <v>1</v>
      </c>
      <c r="G128">
        <v>1</v>
      </c>
      <c r="H128">
        <v>3</v>
      </c>
      <c r="I128" t="s">
        <v>409</v>
      </c>
      <c r="J128" t="s">
        <v>410</v>
      </c>
      <c r="K128" t="s">
        <v>411</v>
      </c>
      <c r="L128">
        <v>1354</v>
      </c>
      <c r="N128">
        <v>1010</v>
      </c>
      <c r="O128" t="s">
        <v>105</v>
      </c>
      <c r="P128" t="s">
        <v>105</v>
      </c>
      <c r="Q128">
        <v>1</v>
      </c>
      <c r="W128">
        <v>0</v>
      </c>
      <c r="X128">
        <v>42774491</v>
      </c>
      <c r="Y128">
        <v>3</v>
      </c>
      <c r="AA128">
        <v>456.68</v>
      </c>
      <c r="AB128">
        <v>0</v>
      </c>
      <c r="AC128">
        <v>0</v>
      </c>
      <c r="AD128">
        <v>0</v>
      </c>
      <c r="AE128">
        <v>31.43</v>
      </c>
      <c r="AF128">
        <v>0</v>
      </c>
      <c r="AG128">
        <v>0</v>
      </c>
      <c r="AH128">
        <v>0</v>
      </c>
      <c r="AI128">
        <v>14.53</v>
      </c>
      <c r="AJ128">
        <v>1</v>
      </c>
      <c r="AK128">
        <v>1</v>
      </c>
      <c r="AL128">
        <v>1</v>
      </c>
      <c r="AN128">
        <v>0</v>
      </c>
      <c r="AO128">
        <v>1</v>
      </c>
      <c r="AP128">
        <v>0</v>
      </c>
      <c r="AQ128">
        <v>0</v>
      </c>
      <c r="AR128">
        <v>0</v>
      </c>
      <c r="AS128" t="s">
        <v>3</v>
      </c>
      <c r="AT128">
        <v>3</v>
      </c>
      <c r="AU128" t="s">
        <v>3</v>
      </c>
      <c r="AV128">
        <v>0</v>
      </c>
      <c r="AW128">
        <v>2</v>
      </c>
      <c r="AX128">
        <v>31245379</v>
      </c>
      <c r="AY128">
        <v>1</v>
      </c>
      <c r="AZ128">
        <v>0</v>
      </c>
      <c r="BA128">
        <v>126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X128">
        <f>Y128*Source!I63</f>
        <v>120</v>
      </c>
      <c r="CY128">
        <f>AA128</f>
        <v>456.68</v>
      </c>
      <c r="CZ128">
        <f>AE128</f>
        <v>31.43</v>
      </c>
      <c r="DA128">
        <f>AI128</f>
        <v>14.53</v>
      </c>
      <c r="DB128">
        <v>0</v>
      </c>
    </row>
    <row r="129" spans="1:106" x14ac:dyDescent="0.2">
      <c r="A129">
        <f>ROW(Source!A69)</f>
        <v>69</v>
      </c>
      <c r="B129">
        <v>31230744</v>
      </c>
      <c r="C129">
        <v>31236900</v>
      </c>
      <c r="D129">
        <v>9415249</v>
      </c>
      <c r="E129">
        <v>1</v>
      </c>
      <c r="F129">
        <v>1</v>
      </c>
      <c r="G129">
        <v>1</v>
      </c>
      <c r="H129">
        <v>1</v>
      </c>
      <c r="I129" t="s">
        <v>343</v>
      </c>
      <c r="J129" t="s">
        <v>3</v>
      </c>
      <c r="K129" t="s">
        <v>344</v>
      </c>
      <c r="L129">
        <v>1369</v>
      </c>
      <c r="N129">
        <v>1013</v>
      </c>
      <c r="O129" t="s">
        <v>339</v>
      </c>
      <c r="P129" t="s">
        <v>339</v>
      </c>
      <c r="Q129">
        <v>1</v>
      </c>
      <c r="W129">
        <v>0</v>
      </c>
      <c r="X129">
        <v>172505351</v>
      </c>
      <c r="Y129">
        <v>15.72</v>
      </c>
      <c r="AA129">
        <v>0</v>
      </c>
      <c r="AB129">
        <v>0</v>
      </c>
      <c r="AC129">
        <v>0</v>
      </c>
      <c r="AD129">
        <v>8.02</v>
      </c>
      <c r="AE129">
        <v>0</v>
      </c>
      <c r="AF129">
        <v>0</v>
      </c>
      <c r="AG129">
        <v>0</v>
      </c>
      <c r="AH129">
        <v>8.02</v>
      </c>
      <c r="AI129">
        <v>1</v>
      </c>
      <c r="AJ129">
        <v>1</v>
      </c>
      <c r="AK129">
        <v>1</v>
      </c>
      <c r="AL129">
        <v>1</v>
      </c>
      <c r="AN129">
        <v>0</v>
      </c>
      <c r="AO129">
        <v>1</v>
      </c>
      <c r="AP129">
        <v>0</v>
      </c>
      <c r="AQ129">
        <v>0</v>
      </c>
      <c r="AR129">
        <v>0</v>
      </c>
      <c r="AS129" t="s">
        <v>3</v>
      </c>
      <c r="AT129">
        <v>15.72</v>
      </c>
      <c r="AU129" t="s">
        <v>3</v>
      </c>
      <c r="AV129">
        <v>1</v>
      </c>
      <c r="AW129">
        <v>2</v>
      </c>
      <c r="AX129">
        <v>31236909</v>
      </c>
      <c r="AY129">
        <v>1</v>
      </c>
      <c r="AZ129">
        <v>0</v>
      </c>
      <c r="BA129">
        <v>127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X129">
        <f>Y129*Source!I69</f>
        <v>1.8864000000000001</v>
      </c>
      <c r="CY129">
        <f>AD129</f>
        <v>8.02</v>
      </c>
      <c r="CZ129">
        <f>AH129</f>
        <v>8.02</v>
      </c>
      <c r="DA129">
        <f>AL129</f>
        <v>1</v>
      </c>
      <c r="DB129">
        <v>0</v>
      </c>
    </row>
    <row r="130" spans="1:106" x14ac:dyDescent="0.2">
      <c r="A130">
        <f>ROW(Source!A69)</f>
        <v>69</v>
      </c>
      <c r="B130">
        <v>31230744</v>
      </c>
      <c r="C130">
        <v>31236900</v>
      </c>
      <c r="D130">
        <v>121548</v>
      </c>
      <c r="E130">
        <v>1</v>
      </c>
      <c r="F130">
        <v>1</v>
      </c>
      <c r="G130">
        <v>1</v>
      </c>
      <c r="H130">
        <v>1</v>
      </c>
      <c r="I130" t="s">
        <v>26</v>
      </c>
      <c r="J130" t="s">
        <v>3</v>
      </c>
      <c r="K130" t="s">
        <v>331</v>
      </c>
      <c r="L130">
        <v>608254</v>
      </c>
      <c r="N130">
        <v>1013</v>
      </c>
      <c r="O130" t="s">
        <v>332</v>
      </c>
      <c r="P130" t="s">
        <v>332</v>
      </c>
      <c r="Q130">
        <v>1</v>
      </c>
      <c r="W130">
        <v>0</v>
      </c>
      <c r="X130">
        <v>-185737400</v>
      </c>
      <c r="Y130">
        <v>13.88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1</v>
      </c>
      <c r="AJ130">
        <v>1</v>
      </c>
      <c r="AK130">
        <v>1</v>
      </c>
      <c r="AL130">
        <v>1</v>
      </c>
      <c r="AN130">
        <v>0</v>
      </c>
      <c r="AO130">
        <v>1</v>
      </c>
      <c r="AP130">
        <v>0</v>
      </c>
      <c r="AQ130">
        <v>0</v>
      </c>
      <c r="AR130">
        <v>0</v>
      </c>
      <c r="AS130" t="s">
        <v>3</v>
      </c>
      <c r="AT130">
        <v>13.88</v>
      </c>
      <c r="AU130" t="s">
        <v>3</v>
      </c>
      <c r="AV130">
        <v>2</v>
      </c>
      <c r="AW130">
        <v>2</v>
      </c>
      <c r="AX130">
        <v>31236910</v>
      </c>
      <c r="AY130">
        <v>1</v>
      </c>
      <c r="AZ130">
        <v>0</v>
      </c>
      <c r="BA130">
        <v>128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X130">
        <f>Y130*Source!I69</f>
        <v>1.6656</v>
      </c>
      <c r="CY130">
        <f>AD130</f>
        <v>0</v>
      </c>
      <c r="CZ130">
        <f>AH130</f>
        <v>0</v>
      </c>
      <c r="DA130">
        <f>AL130</f>
        <v>1</v>
      </c>
      <c r="DB130">
        <v>0</v>
      </c>
    </row>
    <row r="131" spans="1:106" x14ac:dyDescent="0.2">
      <c r="A131">
        <f>ROW(Source!A69)</f>
        <v>69</v>
      </c>
      <c r="B131">
        <v>31230744</v>
      </c>
      <c r="C131">
        <v>31236900</v>
      </c>
      <c r="D131">
        <v>24265924</v>
      </c>
      <c r="E131">
        <v>1</v>
      </c>
      <c r="F131">
        <v>1</v>
      </c>
      <c r="G131">
        <v>1</v>
      </c>
      <c r="H131">
        <v>2</v>
      </c>
      <c r="I131" t="s">
        <v>345</v>
      </c>
      <c r="J131" t="s">
        <v>346</v>
      </c>
      <c r="K131" t="s">
        <v>347</v>
      </c>
      <c r="L131">
        <v>1368</v>
      </c>
      <c r="N131">
        <v>1011</v>
      </c>
      <c r="O131" t="s">
        <v>336</v>
      </c>
      <c r="P131" t="s">
        <v>336</v>
      </c>
      <c r="Q131">
        <v>1</v>
      </c>
      <c r="W131">
        <v>0</v>
      </c>
      <c r="X131">
        <v>1835961613</v>
      </c>
      <c r="Y131">
        <v>4.29</v>
      </c>
      <c r="AA131">
        <v>0</v>
      </c>
      <c r="AB131">
        <v>89.99</v>
      </c>
      <c r="AC131">
        <v>10.06</v>
      </c>
      <c r="AD131">
        <v>0</v>
      </c>
      <c r="AE131">
        <v>0</v>
      </c>
      <c r="AF131">
        <v>89.99</v>
      </c>
      <c r="AG131">
        <v>10.06</v>
      </c>
      <c r="AH131">
        <v>0</v>
      </c>
      <c r="AI131">
        <v>1</v>
      </c>
      <c r="AJ131">
        <v>1</v>
      </c>
      <c r="AK131">
        <v>1</v>
      </c>
      <c r="AL131">
        <v>1</v>
      </c>
      <c r="AN131">
        <v>0</v>
      </c>
      <c r="AO131">
        <v>1</v>
      </c>
      <c r="AP131">
        <v>0</v>
      </c>
      <c r="AQ131">
        <v>0</v>
      </c>
      <c r="AR131">
        <v>0</v>
      </c>
      <c r="AS131" t="s">
        <v>3</v>
      </c>
      <c r="AT131">
        <v>4.29</v>
      </c>
      <c r="AU131" t="s">
        <v>3</v>
      </c>
      <c r="AV131">
        <v>0</v>
      </c>
      <c r="AW131">
        <v>2</v>
      </c>
      <c r="AX131">
        <v>31236911</v>
      </c>
      <c r="AY131">
        <v>1</v>
      </c>
      <c r="AZ131">
        <v>0</v>
      </c>
      <c r="BA131">
        <v>129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X131">
        <f>Y131*Source!I69</f>
        <v>0.51480000000000004</v>
      </c>
      <c r="CY131">
        <f>AB131</f>
        <v>89.99</v>
      </c>
      <c r="CZ131">
        <f>AF131</f>
        <v>89.99</v>
      </c>
      <c r="DA131">
        <f>AJ131</f>
        <v>1</v>
      </c>
      <c r="DB131">
        <v>0</v>
      </c>
    </row>
    <row r="132" spans="1:106" x14ac:dyDescent="0.2">
      <c r="A132">
        <f>ROW(Source!A69)</f>
        <v>69</v>
      </c>
      <c r="B132">
        <v>31230744</v>
      </c>
      <c r="C132">
        <v>31236900</v>
      </c>
      <c r="D132">
        <v>24262054</v>
      </c>
      <c r="E132">
        <v>1</v>
      </c>
      <c r="F132">
        <v>1</v>
      </c>
      <c r="G132">
        <v>1</v>
      </c>
      <c r="H132">
        <v>2</v>
      </c>
      <c r="I132" t="s">
        <v>348</v>
      </c>
      <c r="J132" t="s">
        <v>349</v>
      </c>
      <c r="K132" t="s">
        <v>350</v>
      </c>
      <c r="L132">
        <v>1368</v>
      </c>
      <c r="N132">
        <v>1011</v>
      </c>
      <c r="O132" t="s">
        <v>336</v>
      </c>
      <c r="P132" t="s">
        <v>336</v>
      </c>
      <c r="Q132">
        <v>1</v>
      </c>
      <c r="W132">
        <v>0</v>
      </c>
      <c r="X132">
        <v>602986510</v>
      </c>
      <c r="Y132">
        <v>1.77</v>
      </c>
      <c r="AA132">
        <v>0</v>
      </c>
      <c r="AB132">
        <v>123</v>
      </c>
      <c r="AC132">
        <v>13.5</v>
      </c>
      <c r="AD132">
        <v>0</v>
      </c>
      <c r="AE132">
        <v>0</v>
      </c>
      <c r="AF132">
        <v>123</v>
      </c>
      <c r="AG132">
        <v>13.5</v>
      </c>
      <c r="AH132">
        <v>0</v>
      </c>
      <c r="AI132">
        <v>1</v>
      </c>
      <c r="AJ132">
        <v>1</v>
      </c>
      <c r="AK132">
        <v>1</v>
      </c>
      <c r="AL132">
        <v>1</v>
      </c>
      <c r="AN132">
        <v>0</v>
      </c>
      <c r="AO132">
        <v>1</v>
      </c>
      <c r="AP132">
        <v>0</v>
      </c>
      <c r="AQ132">
        <v>0</v>
      </c>
      <c r="AR132">
        <v>0</v>
      </c>
      <c r="AS132" t="s">
        <v>3</v>
      </c>
      <c r="AT132">
        <v>1.77</v>
      </c>
      <c r="AU132" t="s">
        <v>3</v>
      </c>
      <c r="AV132">
        <v>0</v>
      </c>
      <c r="AW132">
        <v>2</v>
      </c>
      <c r="AX132">
        <v>31236912</v>
      </c>
      <c r="AY132">
        <v>1</v>
      </c>
      <c r="AZ132">
        <v>0</v>
      </c>
      <c r="BA132">
        <v>130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X132">
        <f>Y132*Source!I69</f>
        <v>0.21240000000000001</v>
      </c>
      <c r="CY132">
        <f>AB132</f>
        <v>123</v>
      </c>
      <c r="CZ132">
        <f>AF132</f>
        <v>123</v>
      </c>
      <c r="DA132">
        <f>AJ132</f>
        <v>1</v>
      </c>
      <c r="DB132">
        <v>0</v>
      </c>
    </row>
    <row r="133" spans="1:106" x14ac:dyDescent="0.2">
      <c r="A133">
        <f>ROW(Source!A69)</f>
        <v>69</v>
      </c>
      <c r="B133">
        <v>31230744</v>
      </c>
      <c r="C133">
        <v>31236900</v>
      </c>
      <c r="D133">
        <v>24394737</v>
      </c>
      <c r="E133">
        <v>1</v>
      </c>
      <c r="F133">
        <v>1</v>
      </c>
      <c r="G133">
        <v>1</v>
      </c>
      <c r="H133">
        <v>2</v>
      </c>
      <c r="I133" t="s">
        <v>351</v>
      </c>
      <c r="J133" t="s">
        <v>352</v>
      </c>
      <c r="K133" t="s">
        <v>353</v>
      </c>
      <c r="L133">
        <v>1368</v>
      </c>
      <c r="N133">
        <v>1011</v>
      </c>
      <c r="O133" t="s">
        <v>336</v>
      </c>
      <c r="P133" t="s">
        <v>336</v>
      </c>
      <c r="Q133">
        <v>1</v>
      </c>
      <c r="W133">
        <v>0</v>
      </c>
      <c r="X133">
        <v>389078848</v>
      </c>
      <c r="Y133">
        <v>7.08</v>
      </c>
      <c r="AA133">
        <v>0</v>
      </c>
      <c r="AB133">
        <v>206.01</v>
      </c>
      <c r="AC133">
        <v>14.4</v>
      </c>
      <c r="AD133">
        <v>0</v>
      </c>
      <c r="AE133">
        <v>0</v>
      </c>
      <c r="AF133">
        <v>206.01</v>
      </c>
      <c r="AG133">
        <v>14.4</v>
      </c>
      <c r="AH133">
        <v>0</v>
      </c>
      <c r="AI133">
        <v>1</v>
      </c>
      <c r="AJ133">
        <v>1</v>
      </c>
      <c r="AK133">
        <v>1</v>
      </c>
      <c r="AL133">
        <v>1</v>
      </c>
      <c r="AN133">
        <v>0</v>
      </c>
      <c r="AO133">
        <v>1</v>
      </c>
      <c r="AP133">
        <v>0</v>
      </c>
      <c r="AQ133">
        <v>0</v>
      </c>
      <c r="AR133">
        <v>0</v>
      </c>
      <c r="AS133" t="s">
        <v>3</v>
      </c>
      <c r="AT133">
        <v>7.08</v>
      </c>
      <c r="AU133" t="s">
        <v>3</v>
      </c>
      <c r="AV133">
        <v>0</v>
      </c>
      <c r="AW133">
        <v>2</v>
      </c>
      <c r="AX133">
        <v>31236913</v>
      </c>
      <c r="AY133">
        <v>1</v>
      </c>
      <c r="AZ133">
        <v>0</v>
      </c>
      <c r="BA133">
        <v>131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X133">
        <f>Y133*Source!I69</f>
        <v>0.84960000000000002</v>
      </c>
      <c r="CY133">
        <f>AB133</f>
        <v>206.01</v>
      </c>
      <c r="CZ133">
        <f>AF133</f>
        <v>206.01</v>
      </c>
      <c r="DA133">
        <f>AJ133</f>
        <v>1</v>
      </c>
      <c r="DB133">
        <v>0</v>
      </c>
    </row>
    <row r="134" spans="1:106" x14ac:dyDescent="0.2">
      <c r="A134">
        <f>ROW(Source!A69)</f>
        <v>69</v>
      </c>
      <c r="B134">
        <v>31230744</v>
      </c>
      <c r="C134">
        <v>31236900</v>
      </c>
      <c r="D134">
        <v>24262988</v>
      </c>
      <c r="E134">
        <v>1</v>
      </c>
      <c r="F134">
        <v>1</v>
      </c>
      <c r="G134">
        <v>1</v>
      </c>
      <c r="H134">
        <v>2</v>
      </c>
      <c r="I134" t="s">
        <v>354</v>
      </c>
      <c r="J134" t="s">
        <v>355</v>
      </c>
      <c r="K134" t="s">
        <v>356</v>
      </c>
      <c r="L134">
        <v>1368</v>
      </c>
      <c r="N134">
        <v>1011</v>
      </c>
      <c r="O134" t="s">
        <v>336</v>
      </c>
      <c r="P134" t="s">
        <v>336</v>
      </c>
      <c r="Q134">
        <v>1</v>
      </c>
      <c r="W134">
        <v>0</v>
      </c>
      <c r="X134">
        <v>-1837033337</v>
      </c>
      <c r="Y134">
        <v>0.74</v>
      </c>
      <c r="AA134">
        <v>0</v>
      </c>
      <c r="AB134">
        <v>110</v>
      </c>
      <c r="AC134">
        <v>11.6</v>
      </c>
      <c r="AD134">
        <v>0</v>
      </c>
      <c r="AE134">
        <v>0</v>
      </c>
      <c r="AF134">
        <v>110</v>
      </c>
      <c r="AG134">
        <v>11.6</v>
      </c>
      <c r="AH134">
        <v>0</v>
      </c>
      <c r="AI134">
        <v>1</v>
      </c>
      <c r="AJ134">
        <v>1</v>
      </c>
      <c r="AK134">
        <v>1</v>
      </c>
      <c r="AL134">
        <v>1</v>
      </c>
      <c r="AN134">
        <v>0</v>
      </c>
      <c r="AO134">
        <v>1</v>
      </c>
      <c r="AP134">
        <v>0</v>
      </c>
      <c r="AQ134">
        <v>0</v>
      </c>
      <c r="AR134">
        <v>0</v>
      </c>
      <c r="AS134" t="s">
        <v>3</v>
      </c>
      <c r="AT134">
        <v>0.74</v>
      </c>
      <c r="AU134" t="s">
        <v>3</v>
      </c>
      <c r="AV134">
        <v>0</v>
      </c>
      <c r="AW134">
        <v>2</v>
      </c>
      <c r="AX134">
        <v>31236914</v>
      </c>
      <c r="AY134">
        <v>1</v>
      </c>
      <c r="AZ134">
        <v>0</v>
      </c>
      <c r="BA134">
        <v>132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X134">
        <f>Y134*Source!I69</f>
        <v>8.879999999999999E-2</v>
      </c>
      <c r="CY134">
        <f>AB134</f>
        <v>110</v>
      </c>
      <c r="CZ134">
        <f>AF134</f>
        <v>110</v>
      </c>
      <c r="DA134">
        <f>AJ134</f>
        <v>1</v>
      </c>
      <c r="DB134">
        <v>0</v>
      </c>
    </row>
    <row r="135" spans="1:106" x14ac:dyDescent="0.2">
      <c r="A135">
        <f>ROW(Source!A69)</f>
        <v>69</v>
      </c>
      <c r="B135">
        <v>31230744</v>
      </c>
      <c r="C135">
        <v>31236900</v>
      </c>
      <c r="D135">
        <v>24272700</v>
      </c>
      <c r="E135">
        <v>1</v>
      </c>
      <c r="F135">
        <v>1</v>
      </c>
      <c r="G135">
        <v>1</v>
      </c>
      <c r="H135">
        <v>3</v>
      </c>
      <c r="I135" t="s">
        <v>66</v>
      </c>
      <c r="J135" t="s">
        <v>69</v>
      </c>
      <c r="K135" t="s">
        <v>140</v>
      </c>
      <c r="L135">
        <v>1339</v>
      </c>
      <c r="N135">
        <v>1007</v>
      </c>
      <c r="O135" t="s">
        <v>68</v>
      </c>
      <c r="P135" t="s">
        <v>68</v>
      </c>
      <c r="Q135">
        <v>1</v>
      </c>
      <c r="W135">
        <v>0</v>
      </c>
      <c r="X135">
        <v>1019050717</v>
      </c>
      <c r="Y135">
        <v>110</v>
      </c>
      <c r="AA135">
        <v>55.26</v>
      </c>
      <c r="AB135">
        <v>0</v>
      </c>
      <c r="AC135">
        <v>0</v>
      </c>
      <c r="AD135">
        <v>0</v>
      </c>
      <c r="AE135">
        <v>55.26</v>
      </c>
      <c r="AF135">
        <v>0</v>
      </c>
      <c r="AG135">
        <v>0</v>
      </c>
      <c r="AH135">
        <v>0</v>
      </c>
      <c r="AI135">
        <v>1</v>
      </c>
      <c r="AJ135">
        <v>1</v>
      </c>
      <c r="AK135">
        <v>1</v>
      </c>
      <c r="AL135">
        <v>1</v>
      </c>
      <c r="AN135">
        <v>0</v>
      </c>
      <c r="AO135">
        <v>0</v>
      </c>
      <c r="AP135">
        <v>0</v>
      </c>
      <c r="AQ135">
        <v>0</v>
      </c>
      <c r="AR135">
        <v>0</v>
      </c>
      <c r="AS135" t="s">
        <v>3</v>
      </c>
      <c r="AT135">
        <v>110</v>
      </c>
      <c r="AU135" t="s">
        <v>3</v>
      </c>
      <c r="AV135">
        <v>0</v>
      </c>
      <c r="AW135">
        <v>1</v>
      </c>
      <c r="AX135">
        <v>-1</v>
      </c>
      <c r="AY135">
        <v>0</v>
      </c>
      <c r="AZ135">
        <v>0</v>
      </c>
      <c r="BA135" t="s">
        <v>3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X135">
        <f>Y135*Source!I69</f>
        <v>13.2</v>
      </c>
      <c r="CY135">
        <f>AA135</f>
        <v>55.26</v>
      </c>
      <c r="CZ135">
        <f>AE135</f>
        <v>55.26</v>
      </c>
      <c r="DA135">
        <f>AI135</f>
        <v>1</v>
      </c>
      <c r="DB135">
        <v>0</v>
      </c>
    </row>
    <row r="136" spans="1:106" x14ac:dyDescent="0.2">
      <c r="A136">
        <f>ROW(Source!A69)</f>
        <v>69</v>
      </c>
      <c r="B136">
        <v>31230744</v>
      </c>
      <c r="C136">
        <v>31236900</v>
      </c>
      <c r="D136">
        <v>24262983</v>
      </c>
      <c r="E136">
        <v>1</v>
      </c>
      <c r="F136">
        <v>1</v>
      </c>
      <c r="G136">
        <v>1</v>
      </c>
      <c r="H136">
        <v>3</v>
      </c>
      <c r="I136" t="s">
        <v>357</v>
      </c>
      <c r="J136" t="s">
        <v>358</v>
      </c>
      <c r="K136" t="s">
        <v>359</v>
      </c>
      <c r="L136">
        <v>1339</v>
      </c>
      <c r="N136">
        <v>1007</v>
      </c>
      <c r="O136" t="s">
        <v>68</v>
      </c>
      <c r="P136" t="s">
        <v>68</v>
      </c>
      <c r="Q136">
        <v>1</v>
      </c>
      <c r="W136">
        <v>0</v>
      </c>
      <c r="X136">
        <v>11619063</v>
      </c>
      <c r="Y136">
        <v>5</v>
      </c>
      <c r="AA136">
        <v>2.44</v>
      </c>
      <c r="AB136">
        <v>0</v>
      </c>
      <c r="AC136">
        <v>0</v>
      </c>
      <c r="AD136">
        <v>0</v>
      </c>
      <c r="AE136">
        <v>2.44</v>
      </c>
      <c r="AF136">
        <v>0</v>
      </c>
      <c r="AG136">
        <v>0</v>
      </c>
      <c r="AH136">
        <v>0</v>
      </c>
      <c r="AI136">
        <v>1</v>
      </c>
      <c r="AJ136">
        <v>1</v>
      </c>
      <c r="AK136">
        <v>1</v>
      </c>
      <c r="AL136">
        <v>1</v>
      </c>
      <c r="AN136">
        <v>0</v>
      </c>
      <c r="AO136">
        <v>1</v>
      </c>
      <c r="AP136">
        <v>0</v>
      </c>
      <c r="AQ136">
        <v>0</v>
      </c>
      <c r="AR136">
        <v>0</v>
      </c>
      <c r="AS136" t="s">
        <v>3</v>
      </c>
      <c r="AT136">
        <v>5</v>
      </c>
      <c r="AU136" t="s">
        <v>3</v>
      </c>
      <c r="AV136">
        <v>0</v>
      </c>
      <c r="AW136">
        <v>2</v>
      </c>
      <c r="AX136">
        <v>31236916</v>
      </c>
      <c r="AY136">
        <v>1</v>
      </c>
      <c r="AZ136">
        <v>0</v>
      </c>
      <c r="BA136">
        <v>134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X136">
        <f>Y136*Source!I69</f>
        <v>0.6</v>
      </c>
      <c r="CY136">
        <f>AA136</f>
        <v>2.44</v>
      </c>
      <c r="CZ136">
        <f>AE136</f>
        <v>2.44</v>
      </c>
      <c r="DA136">
        <f>AI136</f>
        <v>1</v>
      </c>
      <c r="DB136">
        <v>0</v>
      </c>
    </row>
    <row r="137" spans="1:106" x14ac:dyDescent="0.2">
      <c r="A137">
        <f>ROW(Source!A70)</f>
        <v>70</v>
      </c>
      <c r="B137">
        <v>31230745</v>
      </c>
      <c r="C137">
        <v>31236900</v>
      </c>
      <c r="D137">
        <v>9415249</v>
      </c>
      <c r="E137">
        <v>1</v>
      </c>
      <c r="F137">
        <v>1</v>
      </c>
      <c r="G137">
        <v>1</v>
      </c>
      <c r="H137">
        <v>1</v>
      </c>
      <c r="I137" t="s">
        <v>343</v>
      </c>
      <c r="J137" t="s">
        <v>3</v>
      </c>
      <c r="K137" t="s">
        <v>344</v>
      </c>
      <c r="L137">
        <v>1369</v>
      </c>
      <c r="N137">
        <v>1013</v>
      </c>
      <c r="O137" t="s">
        <v>339</v>
      </c>
      <c r="P137" t="s">
        <v>339</v>
      </c>
      <c r="Q137">
        <v>1</v>
      </c>
      <c r="W137">
        <v>0</v>
      </c>
      <c r="X137">
        <v>172505351</v>
      </c>
      <c r="Y137">
        <v>15.72</v>
      </c>
      <c r="AA137">
        <v>0</v>
      </c>
      <c r="AB137">
        <v>0</v>
      </c>
      <c r="AC137">
        <v>0</v>
      </c>
      <c r="AD137">
        <v>8.02</v>
      </c>
      <c r="AE137">
        <v>0</v>
      </c>
      <c r="AF137">
        <v>0</v>
      </c>
      <c r="AG137">
        <v>0</v>
      </c>
      <c r="AH137">
        <v>8.02</v>
      </c>
      <c r="AI137">
        <v>1</v>
      </c>
      <c r="AJ137">
        <v>1</v>
      </c>
      <c r="AK137">
        <v>1</v>
      </c>
      <c r="AL137">
        <v>1</v>
      </c>
      <c r="AN137">
        <v>0</v>
      </c>
      <c r="AO137">
        <v>1</v>
      </c>
      <c r="AP137">
        <v>0</v>
      </c>
      <c r="AQ137">
        <v>0</v>
      </c>
      <c r="AR137">
        <v>0</v>
      </c>
      <c r="AS137" t="s">
        <v>3</v>
      </c>
      <c r="AT137">
        <v>15.72</v>
      </c>
      <c r="AU137" t="s">
        <v>3</v>
      </c>
      <c r="AV137">
        <v>1</v>
      </c>
      <c r="AW137">
        <v>2</v>
      </c>
      <c r="AX137">
        <v>31236909</v>
      </c>
      <c r="AY137">
        <v>1</v>
      </c>
      <c r="AZ137">
        <v>0</v>
      </c>
      <c r="BA137">
        <v>135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X137">
        <f>Y137*Source!I70</f>
        <v>1.8864000000000001</v>
      </c>
      <c r="CY137">
        <f>AD137</f>
        <v>8.02</v>
      </c>
      <c r="CZ137">
        <f>AH137</f>
        <v>8.02</v>
      </c>
      <c r="DA137">
        <f>AL137</f>
        <v>1</v>
      </c>
      <c r="DB137">
        <v>0</v>
      </c>
    </row>
    <row r="138" spans="1:106" x14ac:dyDescent="0.2">
      <c r="A138">
        <f>ROW(Source!A70)</f>
        <v>70</v>
      </c>
      <c r="B138">
        <v>31230745</v>
      </c>
      <c r="C138">
        <v>31236900</v>
      </c>
      <c r="D138">
        <v>121548</v>
      </c>
      <c r="E138">
        <v>1</v>
      </c>
      <c r="F138">
        <v>1</v>
      </c>
      <c r="G138">
        <v>1</v>
      </c>
      <c r="H138">
        <v>1</v>
      </c>
      <c r="I138" t="s">
        <v>26</v>
      </c>
      <c r="J138" t="s">
        <v>3</v>
      </c>
      <c r="K138" t="s">
        <v>331</v>
      </c>
      <c r="L138">
        <v>608254</v>
      </c>
      <c r="N138">
        <v>1013</v>
      </c>
      <c r="O138" t="s">
        <v>332</v>
      </c>
      <c r="P138" t="s">
        <v>332</v>
      </c>
      <c r="Q138">
        <v>1</v>
      </c>
      <c r="W138">
        <v>0</v>
      </c>
      <c r="X138">
        <v>-185737400</v>
      </c>
      <c r="Y138">
        <v>13.88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1</v>
      </c>
      <c r="AJ138">
        <v>1</v>
      </c>
      <c r="AK138">
        <v>1</v>
      </c>
      <c r="AL138">
        <v>1</v>
      </c>
      <c r="AN138">
        <v>0</v>
      </c>
      <c r="AO138">
        <v>1</v>
      </c>
      <c r="AP138">
        <v>0</v>
      </c>
      <c r="AQ138">
        <v>0</v>
      </c>
      <c r="AR138">
        <v>0</v>
      </c>
      <c r="AS138" t="s">
        <v>3</v>
      </c>
      <c r="AT138">
        <v>13.88</v>
      </c>
      <c r="AU138" t="s">
        <v>3</v>
      </c>
      <c r="AV138">
        <v>2</v>
      </c>
      <c r="AW138">
        <v>2</v>
      </c>
      <c r="AX138">
        <v>31236910</v>
      </c>
      <c r="AY138">
        <v>1</v>
      </c>
      <c r="AZ138">
        <v>0</v>
      </c>
      <c r="BA138">
        <v>136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X138">
        <f>Y138*Source!I70</f>
        <v>1.6656</v>
      </c>
      <c r="CY138">
        <f>AD138</f>
        <v>0</v>
      </c>
      <c r="CZ138">
        <f>AH138</f>
        <v>0</v>
      </c>
      <c r="DA138">
        <f>AL138</f>
        <v>1</v>
      </c>
      <c r="DB138">
        <v>0</v>
      </c>
    </row>
    <row r="139" spans="1:106" x14ac:dyDescent="0.2">
      <c r="A139">
        <f>ROW(Source!A70)</f>
        <v>70</v>
      </c>
      <c r="B139">
        <v>31230745</v>
      </c>
      <c r="C139">
        <v>31236900</v>
      </c>
      <c r="D139">
        <v>24265924</v>
      </c>
      <c r="E139">
        <v>1</v>
      </c>
      <c r="F139">
        <v>1</v>
      </c>
      <c r="G139">
        <v>1</v>
      </c>
      <c r="H139">
        <v>2</v>
      </c>
      <c r="I139" t="s">
        <v>345</v>
      </c>
      <c r="J139" t="s">
        <v>346</v>
      </c>
      <c r="K139" t="s">
        <v>347</v>
      </c>
      <c r="L139">
        <v>1368</v>
      </c>
      <c r="N139">
        <v>1011</v>
      </c>
      <c r="O139" t="s">
        <v>336</v>
      </c>
      <c r="P139" t="s">
        <v>336</v>
      </c>
      <c r="Q139">
        <v>1</v>
      </c>
      <c r="W139">
        <v>0</v>
      </c>
      <c r="X139">
        <v>1835961613</v>
      </c>
      <c r="Y139">
        <v>4.29</v>
      </c>
      <c r="AA139">
        <v>0</v>
      </c>
      <c r="AB139">
        <v>89.99</v>
      </c>
      <c r="AC139">
        <v>10.06</v>
      </c>
      <c r="AD139">
        <v>0</v>
      </c>
      <c r="AE139">
        <v>0</v>
      </c>
      <c r="AF139">
        <v>89.99</v>
      </c>
      <c r="AG139">
        <v>10.06</v>
      </c>
      <c r="AH139">
        <v>0</v>
      </c>
      <c r="AI139">
        <v>1</v>
      </c>
      <c r="AJ139">
        <v>1</v>
      </c>
      <c r="AK139">
        <v>1</v>
      </c>
      <c r="AL139">
        <v>1</v>
      </c>
      <c r="AN139">
        <v>0</v>
      </c>
      <c r="AO139">
        <v>1</v>
      </c>
      <c r="AP139">
        <v>0</v>
      </c>
      <c r="AQ139">
        <v>0</v>
      </c>
      <c r="AR139">
        <v>0</v>
      </c>
      <c r="AS139" t="s">
        <v>3</v>
      </c>
      <c r="AT139">
        <v>4.29</v>
      </c>
      <c r="AU139" t="s">
        <v>3</v>
      </c>
      <c r="AV139">
        <v>0</v>
      </c>
      <c r="AW139">
        <v>2</v>
      </c>
      <c r="AX139">
        <v>31236911</v>
      </c>
      <c r="AY139">
        <v>1</v>
      </c>
      <c r="AZ139">
        <v>0</v>
      </c>
      <c r="BA139">
        <v>137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X139">
        <f>Y139*Source!I70</f>
        <v>0.51480000000000004</v>
      </c>
      <c r="CY139">
        <f>AB139</f>
        <v>89.99</v>
      </c>
      <c r="CZ139">
        <f>AF139</f>
        <v>89.99</v>
      </c>
      <c r="DA139">
        <f>AJ139</f>
        <v>1</v>
      </c>
      <c r="DB139">
        <v>0</v>
      </c>
    </row>
    <row r="140" spans="1:106" x14ac:dyDescent="0.2">
      <c r="A140">
        <f>ROW(Source!A70)</f>
        <v>70</v>
      </c>
      <c r="B140">
        <v>31230745</v>
      </c>
      <c r="C140">
        <v>31236900</v>
      </c>
      <c r="D140">
        <v>24262054</v>
      </c>
      <c r="E140">
        <v>1</v>
      </c>
      <c r="F140">
        <v>1</v>
      </c>
      <c r="G140">
        <v>1</v>
      </c>
      <c r="H140">
        <v>2</v>
      </c>
      <c r="I140" t="s">
        <v>348</v>
      </c>
      <c r="J140" t="s">
        <v>349</v>
      </c>
      <c r="K140" t="s">
        <v>350</v>
      </c>
      <c r="L140">
        <v>1368</v>
      </c>
      <c r="N140">
        <v>1011</v>
      </c>
      <c r="O140" t="s">
        <v>336</v>
      </c>
      <c r="P140" t="s">
        <v>336</v>
      </c>
      <c r="Q140">
        <v>1</v>
      </c>
      <c r="W140">
        <v>0</v>
      </c>
      <c r="X140">
        <v>602986510</v>
      </c>
      <c r="Y140">
        <v>1.77</v>
      </c>
      <c r="AA140">
        <v>0</v>
      </c>
      <c r="AB140">
        <v>123</v>
      </c>
      <c r="AC140">
        <v>13.5</v>
      </c>
      <c r="AD140">
        <v>0</v>
      </c>
      <c r="AE140">
        <v>0</v>
      </c>
      <c r="AF140">
        <v>123</v>
      </c>
      <c r="AG140">
        <v>13.5</v>
      </c>
      <c r="AH140">
        <v>0</v>
      </c>
      <c r="AI140">
        <v>1</v>
      </c>
      <c r="AJ140">
        <v>1</v>
      </c>
      <c r="AK140">
        <v>1</v>
      </c>
      <c r="AL140">
        <v>1</v>
      </c>
      <c r="AN140">
        <v>0</v>
      </c>
      <c r="AO140">
        <v>1</v>
      </c>
      <c r="AP140">
        <v>0</v>
      </c>
      <c r="AQ140">
        <v>0</v>
      </c>
      <c r="AR140">
        <v>0</v>
      </c>
      <c r="AS140" t="s">
        <v>3</v>
      </c>
      <c r="AT140">
        <v>1.77</v>
      </c>
      <c r="AU140" t="s">
        <v>3</v>
      </c>
      <c r="AV140">
        <v>0</v>
      </c>
      <c r="AW140">
        <v>2</v>
      </c>
      <c r="AX140">
        <v>31236912</v>
      </c>
      <c r="AY140">
        <v>1</v>
      </c>
      <c r="AZ140">
        <v>0</v>
      </c>
      <c r="BA140">
        <v>138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X140">
        <f>Y140*Source!I70</f>
        <v>0.21240000000000001</v>
      </c>
      <c r="CY140">
        <f>AB140</f>
        <v>123</v>
      </c>
      <c r="CZ140">
        <f>AF140</f>
        <v>123</v>
      </c>
      <c r="DA140">
        <f>AJ140</f>
        <v>1</v>
      </c>
      <c r="DB140">
        <v>0</v>
      </c>
    </row>
    <row r="141" spans="1:106" x14ac:dyDescent="0.2">
      <c r="A141">
        <f>ROW(Source!A70)</f>
        <v>70</v>
      </c>
      <c r="B141">
        <v>31230745</v>
      </c>
      <c r="C141">
        <v>31236900</v>
      </c>
      <c r="D141">
        <v>24394737</v>
      </c>
      <c r="E141">
        <v>1</v>
      </c>
      <c r="F141">
        <v>1</v>
      </c>
      <c r="G141">
        <v>1</v>
      </c>
      <c r="H141">
        <v>2</v>
      </c>
      <c r="I141" t="s">
        <v>351</v>
      </c>
      <c r="J141" t="s">
        <v>352</v>
      </c>
      <c r="K141" t="s">
        <v>353</v>
      </c>
      <c r="L141">
        <v>1368</v>
      </c>
      <c r="N141">
        <v>1011</v>
      </c>
      <c r="O141" t="s">
        <v>336</v>
      </c>
      <c r="P141" t="s">
        <v>336</v>
      </c>
      <c r="Q141">
        <v>1</v>
      </c>
      <c r="W141">
        <v>0</v>
      </c>
      <c r="X141">
        <v>389078848</v>
      </c>
      <c r="Y141">
        <v>7.08</v>
      </c>
      <c r="AA141">
        <v>0</v>
      </c>
      <c r="AB141">
        <v>206.01</v>
      </c>
      <c r="AC141">
        <v>14.4</v>
      </c>
      <c r="AD141">
        <v>0</v>
      </c>
      <c r="AE141">
        <v>0</v>
      </c>
      <c r="AF141">
        <v>206.01</v>
      </c>
      <c r="AG141">
        <v>14.4</v>
      </c>
      <c r="AH141">
        <v>0</v>
      </c>
      <c r="AI141">
        <v>1</v>
      </c>
      <c r="AJ141">
        <v>1</v>
      </c>
      <c r="AK141">
        <v>1</v>
      </c>
      <c r="AL141">
        <v>1</v>
      </c>
      <c r="AN141">
        <v>0</v>
      </c>
      <c r="AO141">
        <v>1</v>
      </c>
      <c r="AP141">
        <v>0</v>
      </c>
      <c r="AQ141">
        <v>0</v>
      </c>
      <c r="AR141">
        <v>0</v>
      </c>
      <c r="AS141" t="s">
        <v>3</v>
      </c>
      <c r="AT141">
        <v>7.08</v>
      </c>
      <c r="AU141" t="s">
        <v>3</v>
      </c>
      <c r="AV141">
        <v>0</v>
      </c>
      <c r="AW141">
        <v>2</v>
      </c>
      <c r="AX141">
        <v>31236913</v>
      </c>
      <c r="AY141">
        <v>1</v>
      </c>
      <c r="AZ141">
        <v>0</v>
      </c>
      <c r="BA141">
        <v>139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X141">
        <f>Y141*Source!I70</f>
        <v>0.84960000000000002</v>
      </c>
      <c r="CY141">
        <f>AB141</f>
        <v>206.01</v>
      </c>
      <c r="CZ141">
        <f>AF141</f>
        <v>206.01</v>
      </c>
      <c r="DA141">
        <f>AJ141</f>
        <v>1</v>
      </c>
      <c r="DB141">
        <v>0</v>
      </c>
    </row>
    <row r="142" spans="1:106" x14ac:dyDescent="0.2">
      <c r="A142">
        <f>ROW(Source!A70)</f>
        <v>70</v>
      </c>
      <c r="B142">
        <v>31230745</v>
      </c>
      <c r="C142">
        <v>31236900</v>
      </c>
      <c r="D142">
        <v>24262988</v>
      </c>
      <c r="E142">
        <v>1</v>
      </c>
      <c r="F142">
        <v>1</v>
      </c>
      <c r="G142">
        <v>1</v>
      </c>
      <c r="H142">
        <v>2</v>
      </c>
      <c r="I142" t="s">
        <v>354</v>
      </c>
      <c r="J142" t="s">
        <v>355</v>
      </c>
      <c r="K142" t="s">
        <v>356</v>
      </c>
      <c r="L142">
        <v>1368</v>
      </c>
      <c r="N142">
        <v>1011</v>
      </c>
      <c r="O142" t="s">
        <v>336</v>
      </c>
      <c r="P142" t="s">
        <v>336</v>
      </c>
      <c r="Q142">
        <v>1</v>
      </c>
      <c r="W142">
        <v>0</v>
      </c>
      <c r="X142">
        <v>-1837033337</v>
      </c>
      <c r="Y142">
        <v>0.74</v>
      </c>
      <c r="AA142">
        <v>0</v>
      </c>
      <c r="AB142">
        <v>110</v>
      </c>
      <c r="AC142">
        <v>11.6</v>
      </c>
      <c r="AD142">
        <v>0</v>
      </c>
      <c r="AE142">
        <v>0</v>
      </c>
      <c r="AF142">
        <v>110</v>
      </c>
      <c r="AG142">
        <v>11.6</v>
      </c>
      <c r="AH142">
        <v>0</v>
      </c>
      <c r="AI142">
        <v>1</v>
      </c>
      <c r="AJ142">
        <v>1</v>
      </c>
      <c r="AK142">
        <v>1</v>
      </c>
      <c r="AL142">
        <v>1</v>
      </c>
      <c r="AN142">
        <v>0</v>
      </c>
      <c r="AO142">
        <v>1</v>
      </c>
      <c r="AP142">
        <v>0</v>
      </c>
      <c r="AQ142">
        <v>0</v>
      </c>
      <c r="AR142">
        <v>0</v>
      </c>
      <c r="AS142" t="s">
        <v>3</v>
      </c>
      <c r="AT142">
        <v>0.74</v>
      </c>
      <c r="AU142" t="s">
        <v>3</v>
      </c>
      <c r="AV142">
        <v>0</v>
      </c>
      <c r="AW142">
        <v>2</v>
      </c>
      <c r="AX142">
        <v>31236914</v>
      </c>
      <c r="AY142">
        <v>1</v>
      </c>
      <c r="AZ142">
        <v>0</v>
      </c>
      <c r="BA142">
        <v>140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X142">
        <f>Y142*Source!I70</f>
        <v>8.879999999999999E-2</v>
      </c>
      <c r="CY142">
        <f>AB142</f>
        <v>110</v>
      </c>
      <c r="CZ142">
        <f>AF142</f>
        <v>110</v>
      </c>
      <c r="DA142">
        <f>AJ142</f>
        <v>1</v>
      </c>
      <c r="DB142">
        <v>0</v>
      </c>
    </row>
    <row r="143" spans="1:106" x14ac:dyDescent="0.2">
      <c r="A143">
        <f>ROW(Source!A70)</f>
        <v>70</v>
      </c>
      <c r="B143">
        <v>31230745</v>
      </c>
      <c r="C143">
        <v>31236900</v>
      </c>
      <c r="D143">
        <v>24272700</v>
      </c>
      <c r="E143">
        <v>1</v>
      </c>
      <c r="F143">
        <v>1</v>
      </c>
      <c r="G143">
        <v>1</v>
      </c>
      <c r="H143">
        <v>3</v>
      </c>
      <c r="I143" t="s">
        <v>66</v>
      </c>
      <c r="J143" t="s">
        <v>69</v>
      </c>
      <c r="K143" t="s">
        <v>140</v>
      </c>
      <c r="L143">
        <v>1339</v>
      </c>
      <c r="N143">
        <v>1007</v>
      </c>
      <c r="O143" t="s">
        <v>68</v>
      </c>
      <c r="P143" t="s">
        <v>68</v>
      </c>
      <c r="Q143">
        <v>1</v>
      </c>
      <c r="W143">
        <v>0</v>
      </c>
      <c r="X143">
        <v>1019050717</v>
      </c>
      <c r="Y143">
        <v>110</v>
      </c>
      <c r="AA143">
        <v>432.69</v>
      </c>
      <c r="AB143">
        <v>0</v>
      </c>
      <c r="AC143">
        <v>0</v>
      </c>
      <c r="AD143">
        <v>0</v>
      </c>
      <c r="AE143">
        <v>55.26</v>
      </c>
      <c r="AF143">
        <v>0</v>
      </c>
      <c r="AG143">
        <v>0</v>
      </c>
      <c r="AH143">
        <v>0</v>
      </c>
      <c r="AI143">
        <v>7.83</v>
      </c>
      <c r="AJ143">
        <v>1</v>
      </c>
      <c r="AK143">
        <v>1</v>
      </c>
      <c r="AL143">
        <v>1</v>
      </c>
      <c r="AN143">
        <v>0</v>
      </c>
      <c r="AO143">
        <v>0</v>
      </c>
      <c r="AP143">
        <v>0</v>
      </c>
      <c r="AQ143">
        <v>0</v>
      </c>
      <c r="AR143">
        <v>0</v>
      </c>
      <c r="AS143" t="s">
        <v>3</v>
      </c>
      <c r="AT143">
        <v>110</v>
      </c>
      <c r="AU143" t="s">
        <v>3</v>
      </c>
      <c r="AV143">
        <v>0</v>
      </c>
      <c r="AW143">
        <v>1</v>
      </c>
      <c r="AX143">
        <v>-1</v>
      </c>
      <c r="AY143">
        <v>0</v>
      </c>
      <c r="AZ143">
        <v>0</v>
      </c>
      <c r="BA143" t="s">
        <v>3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X143">
        <f>Y143*Source!I70</f>
        <v>13.2</v>
      </c>
      <c r="CY143">
        <f>AA143</f>
        <v>432.69</v>
      </c>
      <c r="CZ143">
        <f>AE143</f>
        <v>55.26</v>
      </c>
      <c r="DA143">
        <f>AI143</f>
        <v>7.83</v>
      </c>
      <c r="DB143">
        <v>0</v>
      </c>
    </row>
    <row r="144" spans="1:106" x14ac:dyDescent="0.2">
      <c r="A144">
        <f>ROW(Source!A70)</f>
        <v>70</v>
      </c>
      <c r="B144">
        <v>31230745</v>
      </c>
      <c r="C144">
        <v>31236900</v>
      </c>
      <c r="D144">
        <v>24262983</v>
      </c>
      <c r="E144">
        <v>1</v>
      </c>
      <c r="F144">
        <v>1</v>
      </c>
      <c r="G144">
        <v>1</v>
      </c>
      <c r="H144">
        <v>3</v>
      </c>
      <c r="I144" t="s">
        <v>357</v>
      </c>
      <c r="J144" t="s">
        <v>358</v>
      </c>
      <c r="K144" t="s">
        <v>359</v>
      </c>
      <c r="L144">
        <v>1339</v>
      </c>
      <c r="N144">
        <v>1007</v>
      </c>
      <c r="O144" t="s">
        <v>68</v>
      </c>
      <c r="P144" t="s">
        <v>68</v>
      </c>
      <c r="Q144">
        <v>1</v>
      </c>
      <c r="W144">
        <v>0</v>
      </c>
      <c r="X144">
        <v>11619063</v>
      </c>
      <c r="Y144">
        <v>5</v>
      </c>
      <c r="AA144">
        <v>16.59</v>
      </c>
      <c r="AB144">
        <v>0</v>
      </c>
      <c r="AC144">
        <v>0</v>
      </c>
      <c r="AD144">
        <v>0</v>
      </c>
      <c r="AE144">
        <v>2.44</v>
      </c>
      <c r="AF144">
        <v>0</v>
      </c>
      <c r="AG144">
        <v>0</v>
      </c>
      <c r="AH144">
        <v>0</v>
      </c>
      <c r="AI144">
        <v>6.8</v>
      </c>
      <c r="AJ144">
        <v>1</v>
      </c>
      <c r="AK144">
        <v>1</v>
      </c>
      <c r="AL144">
        <v>1</v>
      </c>
      <c r="AN144">
        <v>0</v>
      </c>
      <c r="AO144">
        <v>1</v>
      </c>
      <c r="AP144">
        <v>0</v>
      </c>
      <c r="AQ144">
        <v>0</v>
      </c>
      <c r="AR144">
        <v>0</v>
      </c>
      <c r="AS144" t="s">
        <v>3</v>
      </c>
      <c r="AT144">
        <v>5</v>
      </c>
      <c r="AU144" t="s">
        <v>3</v>
      </c>
      <c r="AV144">
        <v>0</v>
      </c>
      <c r="AW144">
        <v>2</v>
      </c>
      <c r="AX144">
        <v>31236916</v>
      </c>
      <c r="AY144">
        <v>1</v>
      </c>
      <c r="AZ144">
        <v>0</v>
      </c>
      <c r="BA144">
        <v>142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X144">
        <f>Y144*Source!I70</f>
        <v>0.6</v>
      </c>
      <c r="CY144">
        <f>AA144</f>
        <v>16.59</v>
      </c>
      <c r="CZ144">
        <f>AE144</f>
        <v>2.44</v>
      </c>
      <c r="DA144">
        <f>AI144</f>
        <v>6.8</v>
      </c>
      <c r="DB144">
        <v>0</v>
      </c>
    </row>
    <row r="145" spans="1:106" x14ac:dyDescent="0.2">
      <c r="A145">
        <f>ROW(Source!A73)</f>
        <v>73</v>
      </c>
      <c r="B145">
        <v>31230744</v>
      </c>
      <c r="C145">
        <v>31236918</v>
      </c>
      <c r="D145">
        <v>9418246</v>
      </c>
      <c r="E145">
        <v>1</v>
      </c>
      <c r="F145">
        <v>1</v>
      </c>
      <c r="G145">
        <v>1</v>
      </c>
      <c r="H145">
        <v>1</v>
      </c>
      <c r="I145" t="s">
        <v>374</v>
      </c>
      <c r="J145" t="s">
        <v>3</v>
      </c>
      <c r="K145" t="s">
        <v>375</v>
      </c>
      <c r="L145">
        <v>1369</v>
      </c>
      <c r="N145">
        <v>1013</v>
      </c>
      <c r="O145" t="s">
        <v>339</v>
      </c>
      <c r="P145" t="s">
        <v>339</v>
      </c>
      <c r="Q145">
        <v>1</v>
      </c>
      <c r="W145">
        <v>0</v>
      </c>
      <c r="X145">
        <v>-1675115149</v>
      </c>
      <c r="Y145">
        <v>0.42</v>
      </c>
      <c r="AA145">
        <v>0</v>
      </c>
      <c r="AB145">
        <v>0</v>
      </c>
      <c r="AC145">
        <v>0</v>
      </c>
      <c r="AD145">
        <v>8.4600000000000009</v>
      </c>
      <c r="AE145">
        <v>0</v>
      </c>
      <c r="AF145">
        <v>0</v>
      </c>
      <c r="AG145">
        <v>0</v>
      </c>
      <c r="AH145">
        <v>8.4600000000000009</v>
      </c>
      <c r="AI145">
        <v>1</v>
      </c>
      <c r="AJ145">
        <v>1</v>
      </c>
      <c r="AK145">
        <v>1</v>
      </c>
      <c r="AL145">
        <v>1</v>
      </c>
      <c r="AN145">
        <v>0</v>
      </c>
      <c r="AO145">
        <v>1</v>
      </c>
      <c r="AP145">
        <v>0</v>
      </c>
      <c r="AQ145">
        <v>0</v>
      </c>
      <c r="AR145">
        <v>0</v>
      </c>
      <c r="AS145" t="s">
        <v>3</v>
      </c>
      <c r="AT145">
        <v>0.42</v>
      </c>
      <c r="AU145" t="s">
        <v>3</v>
      </c>
      <c r="AV145">
        <v>1</v>
      </c>
      <c r="AW145">
        <v>2</v>
      </c>
      <c r="AX145">
        <v>31236926</v>
      </c>
      <c r="AY145">
        <v>1</v>
      </c>
      <c r="AZ145">
        <v>0</v>
      </c>
      <c r="BA145">
        <v>143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X145">
        <f>Y145*Source!I73</f>
        <v>8.3999999999999995E-3</v>
      </c>
      <c r="CY145">
        <f>AD145</f>
        <v>8.4600000000000009</v>
      </c>
      <c r="CZ145">
        <f>AH145</f>
        <v>8.4600000000000009</v>
      </c>
      <c r="DA145">
        <f>AL145</f>
        <v>1</v>
      </c>
      <c r="DB145">
        <v>0</v>
      </c>
    </row>
    <row r="146" spans="1:106" x14ac:dyDescent="0.2">
      <c r="A146">
        <f>ROW(Source!A73)</f>
        <v>73</v>
      </c>
      <c r="B146">
        <v>31230744</v>
      </c>
      <c r="C146">
        <v>31236918</v>
      </c>
      <c r="D146">
        <v>121548</v>
      </c>
      <c r="E146">
        <v>1</v>
      </c>
      <c r="F146">
        <v>1</v>
      </c>
      <c r="G146">
        <v>1</v>
      </c>
      <c r="H146">
        <v>1</v>
      </c>
      <c r="I146" t="s">
        <v>26</v>
      </c>
      <c r="J146" t="s">
        <v>3</v>
      </c>
      <c r="K146" t="s">
        <v>331</v>
      </c>
      <c r="L146">
        <v>608254</v>
      </c>
      <c r="N146">
        <v>1013</v>
      </c>
      <c r="O146" t="s">
        <v>332</v>
      </c>
      <c r="P146" t="s">
        <v>332</v>
      </c>
      <c r="Q146">
        <v>1</v>
      </c>
      <c r="W146">
        <v>0</v>
      </c>
      <c r="X146">
        <v>-185737400</v>
      </c>
      <c r="Y146">
        <v>0.91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1</v>
      </c>
      <c r="AJ146">
        <v>1</v>
      </c>
      <c r="AK146">
        <v>1</v>
      </c>
      <c r="AL146">
        <v>1</v>
      </c>
      <c r="AN146">
        <v>0</v>
      </c>
      <c r="AO146">
        <v>1</v>
      </c>
      <c r="AP146">
        <v>0</v>
      </c>
      <c r="AQ146">
        <v>0</v>
      </c>
      <c r="AR146">
        <v>0</v>
      </c>
      <c r="AS146" t="s">
        <v>3</v>
      </c>
      <c r="AT146">
        <v>0.91</v>
      </c>
      <c r="AU146" t="s">
        <v>3</v>
      </c>
      <c r="AV146">
        <v>2</v>
      </c>
      <c r="AW146">
        <v>2</v>
      </c>
      <c r="AX146">
        <v>31236927</v>
      </c>
      <c r="AY146">
        <v>1</v>
      </c>
      <c r="AZ146">
        <v>0</v>
      </c>
      <c r="BA146">
        <v>144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X146">
        <f>Y146*Source!I73</f>
        <v>1.8200000000000001E-2</v>
      </c>
      <c r="CY146">
        <f>AD146</f>
        <v>0</v>
      </c>
      <c r="CZ146">
        <f>AH146</f>
        <v>0</v>
      </c>
      <c r="DA146">
        <f>AL146</f>
        <v>1</v>
      </c>
      <c r="DB146">
        <v>0</v>
      </c>
    </row>
    <row r="147" spans="1:106" x14ac:dyDescent="0.2">
      <c r="A147">
        <f>ROW(Source!A73)</f>
        <v>73</v>
      </c>
      <c r="B147">
        <v>31230744</v>
      </c>
      <c r="C147">
        <v>31236918</v>
      </c>
      <c r="D147">
        <v>24395585</v>
      </c>
      <c r="E147">
        <v>1</v>
      </c>
      <c r="F147">
        <v>1</v>
      </c>
      <c r="G147">
        <v>1</v>
      </c>
      <c r="H147">
        <v>2</v>
      </c>
      <c r="I147" t="s">
        <v>412</v>
      </c>
      <c r="J147" t="s">
        <v>413</v>
      </c>
      <c r="K147" t="s">
        <v>414</v>
      </c>
      <c r="L147">
        <v>1368</v>
      </c>
      <c r="N147">
        <v>1011</v>
      </c>
      <c r="O147" t="s">
        <v>336</v>
      </c>
      <c r="P147" t="s">
        <v>336</v>
      </c>
      <c r="Q147">
        <v>1</v>
      </c>
      <c r="W147">
        <v>0</v>
      </c>
      <c r="X147">
        <v>593738145</v>
      </c>
      <c r="Y147">
        <v>0.44</v>
      </c>
      <c r="AA147">
        <v>0</v>
      </c>
      <c r="AB147">
        <v>86.5</v>
      </c>
      <c r="AC147">
        <v>11.6</v>
      </c>
      <c r="AD147">
        <v>0</v>
      </c>
      <c r="AE147">
        <v>0</v>
      </c>
      <c r="AF147">
        <v>86.5</v>
      </c>
      <c r="AG147">
        <v>11.6</v>
      </c>
      <c r="AH147">
        <v>0</v>
      </c>
      <c r="AI147">
        <v>1</v>
      </c>
      <c r="AJ147">
        <v>1</v>
      </c>
      <c r="AK147">
        <v>1</v>
      </c>
      <c r="AL147">
        <v>1</v>
      </c>
      <c r="AN147">
        <v>0</v>
      </c>
      <c r="AO147">
        <v>1</v>
      </c>
      <c r="AP147">
        <v>0</v>
      </c>
      <c r="AQ147">
        <v>0</v>
      </c>
      <c r="AR147">
        <v>0</v>
      </c>
      <c r="AS147" t="s">
        <v>3</v>
      </c>
      <c r="AT147">
        <v>0.44</v>
      </c>
      <c r="AU147" t="s">
        <v>3</v>
      </c>
      <c r="AV147">
        <v>0</v>
      </c>
      <c r="AW147">
        <v>2</v>
      </c>
      <c r="AX147">
        <v>31236928</v>
      </c>
      <c r="AY147">
        <v>1</v>
      </c>
      <c r="AZ147">
        <v>0</v>
      </c>
      <c r="BA147">
        <v>145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X147">
        <f>Y147*Source!I73</f>
        <v>8.8000000000000005E-3</v>
      </c>
      <c r="CY147">
        <f>AB147</f>
        <v>86.5</v>
      </c>
      <c r="CZ147">
        <f>AF147</f>
        <v>86.5</v>
      </c>
      <c r="DA147">
        <f>AJ147</f>
        <v>1</v>
      </c>
      <c r="DB147">
        <v>0</v>
      </c>
    </row>
    <row r="148" spans="1:106" x14ac:dyDescent="0.2">
      <c r="A148">
        <f>ROW(Source!A73)</f>
        <v>73</v>
      </c>
      <c r="B148">
        <v>31230744</v>
      </c>
      <c r="C148">
        <v>31236918</v>
      </c>
      <c r="D148">
        <v>24262988</v>
      </c>
      <c r="E148">
        <v>1</v>
      </c>
      <c r="F148">
        <v>1</v>
      </c>
      <c r="G148">
        <v>1</v>
      </c>
      <c r="H148">
        <v>2</v>
      </c>
      <c r="I148" t="s">
        <v>354</v>
      </c>
      <c r="J148" t="s">
        <v>355</v>
      </c>
      <c r="K148" t="s">
        <v>356</v>
      </c>
      <c r="L148">
        <v>1368</v>
      </c>
      <c r="N148">
        <v>1011</v>
      </c>
      <c r="O148" t="s">
        <v>336</v>
      </c>
      <c r="P148" t="s">
        <v>336</v>
      </c>
      <c r="Q148">
        <v>1</v>
      </c>
      <c r="W148">
        <v>0</v>
      </c>
      <c r="X148">
        <v>-1837033337</v>
      </c>
      <c r="Y148">
        <v>0.03</v>
      </c>
      <c r="AA148">
        <v>0</v>
      </c>
      <c r="AB148">
        <v>110</v>
      </c>
      <c r="AC148">
        <v>11.6</v>
      </c>
      <c r="AD148">
        <v>0</v>
      </c>
      <c r="AE148">
        <v>0</v>
      </c>
      <c r="AF148">
        <v>110</v>
      </c>
      <c r="AG148">
        <v>11.6</v>
      </c>
      <c r="AH148">
        <v>0</v>
      </c>
      <c r="AI148">
        <v>1</v>
      </c>
      <c r="AJ148">
        <v>1</v>
      </c>
      <c r="AK148">
        <v>1</v>
      </c>
      <c r="AL148">
        <v>1</v>
      </c>
      <c r="AN148">
        <v>0</v>
      </c>
      <c r="AO148">
        <v>1</v>
      </c>
      <c r="AP148">
        <v>0</v>
      </c>
      <c r="AQ148">
        <v>0</v>
      </c>
      <c r="AR148">
        <v>0</v>
      </c>
      <c r="AS148" t="s">
        <v>3</v>
      </c>
      <c r="AT148">
        <v>0.03</v>
      </c>
      <c r="AU148" t="s">
        <v>3</v>
      </c>
      <c r="AV148">
        <v>0</v>
      </c>
      <c r="AW148">
        <v>2</v>
      </c>
      <c r="AX148">
        <v>31236929</v>
      </c>
      <c r="AY148">
        <v>1</v>
      </c>
      <c r="AZ148">
        <v>0</v>
      </c>
      <c r="BA148">
        <v>146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X148">
        <f>Y148*Source!I73</f>
        <v>5.9999999999999995E-4</v>
      </c>
      <c r="CY148">
        <f>AB148</f>
        <v>110</v>
      </c>
      <c r="CZ148">
        <f>AF148</f>
        <v>110</v>
      </c>
      <c r="DA148">
        <f>AJ148</f>
        <v>1</v>
      </c>
      <c r="DB148">
        <v>0</v>
      </c>
    </row>
    <row r="149" spans="1:106" x14ac:dyDescent="0.2">
      <c r="A149">
        <f>ROW(Source!A73)</f>
        <v>73</v>
      </c>
      <c r="B149">
        <v>31230744</v>
      </c>
      <c r="C149">
        <v>31236918</v>
      </c>
      <c r="D149">
        <v>24395586</v>
      </c>
      <c r="E149">
        <v>1</v>
      </c>
      <c r="F149">
        <v>1</v>
      </c>
      <c r="G149">
        <v>1</v>
      </c>
      <c r="H149">
        <v>2</v>
      </c>
      <c r="I149" t="s">
        <v>415</v>
      </c>
      <c r="J149" t="s">
        <v>416</v>
      </c>
      <c r="K149" t="s">
        <v>417</v>
      </c>
      <c r="L149">
        <v>1368</v>
      </c>
      <c r="N149">
        <v>1011</v>
      </c>
      <c r="O149" t="s">
        <v>336</v>
      </c>
      <c r="P149" t="s">
        <v>336</v>
      </c>
      <c r="Q149">
        <v>1</v>
      </c>
      <c r="W149">
        <v>0</v>
      </c>
      <c r="X149">
        <v>-547678054</v>
      </c>
      <c r="Y149">
        <v>0.44</v>
      </c>
      <c r="AA149">
        <v>0</v>
      </c>
      <c r="AB149">
        <v>1411.44</v>
      </c>
      <c r="AC149">
        <v>13.5</v>
      </c>
      <c r="AD149">
        <v>0</v>
      </c>
      <c r="AE149">
        <v>0</v>
      </c>
      <c r="AF149">
        <v>1411.44</v>
      </c>
      <c r="AG149">
        <v>13.5</v>
      </c>
      <c r="AH149">
        <v>0</v>
      </c>
      <c r="AI149">
        <v>1</v>
      </c>
      <c r="AJ149">
        <v>1</v>
      </c>
      <c r="AK149">
        <v>1</v>
      </c>
      <c r="AL149">
        <v>1</v>
      </c>
      <c r="AN149">
        <v>0</v>
      </c>
      <c r="AO149">
        <v>1</v>
      </c>
      <c r="AP149">
        <v>0</v>
      </c>
      <c r="AQ149">
        <v>0</v>
      </c>
      <c r="AR149">
        <v>0</v>
      </c>
      <c r="AS149" t="s">
        <v>3</v>
      </c>
      <c r="AT149">
        <v>0.44</v>
      </c>
      <c r="AU149" t="s">
        <v>3</v>
      </c>
      <c r="AV149">
        <v>0</v>
      </c>
      <c r="AW149">
        <v>2</v>
      </c>
      <c r="AX149">
        <v>31236930</v>
      </c>
      <c r="AY149">
        <v>1</v>
      </c>
      <c r="AZ149">
        <v>0</v>
      </c>
      <c r="BA149">
        <v>147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X149">
        <f>Y149*Source!I73</f>
        <v>8.8000000000000005E-3</v>
      </c>
      <c r="CY149">
        <f>AB149</f>
        <v>1411.44</v>
      </c>
      <c r="CZ149">
        <f>AF149</f>
        <v>1411.44</v>
      </c>
      <c r="DA149">
        <f>AJ149</f>
        <v>1</v>
      </c>
      <c r="DB149">
        <v>0</v>
      </c>
    </row>
    <row r="150" spans="1:106" x14ac:dyDescent="0.2">
      <c r="A150">
        <f>ROW(Source!A73)</f>
        <v>73</v>
      </c>
      <c r="B150">
        <v>31230744</v>
      </c>
      <c r="C150">
        <v>31236918</v>
      </c>
      <c r="D150">
        <v>24276635</v>
      </c>
      <c r="E150">
        <v>1</v>
      </c>
      <c r="F150">
        <v>1</v>
      </c>
      <c r="G150">
        <v>1</v>
      </c>
      <c r="H150">
        <v>2</v>
      </c>
      <c r="I150" t="s">
        <v>418</v>
      </c>
      <c r="J150" t="s">
        <v>419</v>
      </c>
      <c r="K150" t="s">
        <v>420</v>
      </c>
      <c r="L150">
        <v>1368</v>
      </c>
      <c r="N150">
        <v>1011</v>
      </c>
      <c r="O150" t="s">
        <v>336</v>
      </c>
      <c r="P150" t="s">
        <v>336</v>
      </c>
      <c r="Q150">
        <v>1</v>
      </c>
      <c r="W150">
        <v>0</v>
      </c>
      <c r="X150">
        <v>652423555</v>
      </c>
      <c r="Y150">
        <v>0.35</v>
      </c>
      <c r="AA150">
        <v>0</v>
      </c>
      <c r="AB150">
        <v>138.41999999999999</v>
      </c>
      <c r="AC150">
        <v>13.5</v>
      </c>
      <c r="AD150">
        <v>0</v>
      </c>
      <c r="AE150">
        <v>0</v>
      </c>
      <c r="AF150">
        <v>138.41999999999999</v>
      </c>
      <c r="AG150">
        <v>13.5</v>
      </c>
      <c r="AH150">
        <v>0</v>
      </c>
      <c r="AI150">
        <v>1</v>
      </c>
      <c r="AJ150">
        <v>1</v>
      </c>
      <c r="AK150">
        <v>1</v>
      </c>
      <c r="AL150">
        <v>1</v>
      </c>
      <c r="AN150">
        <v>0</v>
      </c>
      <c r="AO150">
        <v>1</v>
      </c>
      <c r="AP150">
        <v>0</v>
      </c>
      <c r="AQ150">
        <v>0</v>
      </c>
      <c r="AR150">
        <v>0</v>
      </c>
      <c r="AS150" t="s">
        <v>3</v>
      </c>
      <c r="AT150">
        <v>0.35</v>
      </c>
      <c r="AU150" t="s">
        <v>3</v>
      </c>
      <c r="AV150">
        <v>0</v>
      </c>
      <c r="AW150">
        <v>2</v>
      </c>
      <c r="AX150">
        <v>31236931</v>
      </c>
      <c r="AY150">
        <v>1</v>
      </c>
      <c r="AZ150">
        <v>0</v>
      </c>
      <c r="BA150">
        <v>148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X150">
        <f>Y150*Source!I73</f>
        <v>6.9999999999999993E-3</v>
      </c>
      <c r="CY150">
        <f>AB150</f>
        <v>138.41999999999999</v>
      </c>
      <c r="CZ150">
        <f>AF150</f>
        <v>138.41999999999999</v>
      </c>
      <c r="DA150">
        <f>AJ150</f>
        <v>1</v>
      </c>
      <c r="DB150">
        <v>0</v>
      </c>
    </row>
    <row r="151" spans="1:106" x14ac:dyDescent="0.2">
      <c r="A151">
        <f>ROW(Source!A73)</f>
        <v>73</v>
      </c>
      <c r="B151">
        <v>31230744</v>
      </c>
      <c r="C151">
        <v>31236918</v>
      </c>
      <c r="D151">
        <v>24262983</v>
      </c>
      <c r="E151">
        <v>1</v>
      </c>
      <c r="F151">
        <v>1</v>
      </c>
      <c r="G151">
        <v>1</v>
      </c>
      <c r="H151">
        <v>3</v>
      </c>
      <c r="I151" t="s">
        <v>357</v>
      </c>
      <c r="J151" t="s">
        <v>358</v>
      </c>
      <c r="K151" t="s">
        <v>359</v>
      </c>
      <c r="L151">
        <v>1339</v>
      </c>
      <c r="N151">
        <v>1007</v>
      </c>
      <c r="O151" t="s">
        <v>68</v>
      </c>
      <c r="P151" t="s">
        <v>68</v>
      </c>
      <c r="Q151">
        <v>1</v>
      </c>
      <c r="W151">
        <v>0</v>
      </c>
      <c r="X151">
        <v>11619063</v>
      </c>
      <c r="Y151">
        <v>0.17499999999999999</v>
      </c>
      <c r="AA151">
        <v>2.44</v>
      </c>
      <c r="AB151">
        <v>0</v>
      </c>
      <c r="AC151">
        <v>0</v>
      </c>
      <c r="AD151">
        <v>0</v>
      </c>
      <c r="AE151">
        <v>2.44</v>
      </c>
      <c r="AF151">
        <v>0</v>
      </c>
      <c r="AG151">
        <v>0</v>
      </c>
      <c r="AH151">
        <v>0</v>
      </c>
      <c r="AI151">
        <v>1</v>
      </c>
      <c r="AJ151">
        <v>1</v>
      </c>
      <c r="AK151">
        <v>1</v>
      </c>
      <c r="AL151">
        <v>1</v>
      </c>
      <c r="AN151">
        <v>0</v>
      </c>
      <c r="AO151">
        <v>1</v>
      </c>
      <c r="AP151">
        <v>0</v>
      </c>
      <c r="AQ151">
        <v>0</v>
      </c>
      <c r="AR151">
        <v>0</v>
      </c>
      <c r="AS151" t="s">
        <v>3</v>
      </c>
      <c r="AT151">
        <v>0.17499999999999999</v>
      </c>
      <c r="AU151" t="s">
        <v>3</v>
      </c>
      <c r="AV151">
        <v>0</v>
      </c>
      <c r="AW151">
        <v>2</v>
      </c>
      <c r="AX151">
        <v>31236932</v>
      </c>
      <c r="AY151">
        <v>1</v>
      </c>
      <c r="AZ151">
        <v>0</v>
      </c>
      <c r="BA151">
        <v>149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X151">
        <f>Y151*Source!I73</f>
        <v>3.4999999999999996E-3</v>
      </c>
      <c r="CY151">
        <f>AA151</f>
        <v>2.44</v>
      </c>
      <c r="CZ151">
        <f>AE151</f>
        <v>2.44</v>
      </c>
      <c r="DA151">
        <f>AI151</f>
        <v>1</v>
      </c>
      <c r="DB151">
        <v>0</v>
      </c>
    </row>
    <row r="152" spans="1:106" x14ac:dyDescent="0.2">
      <c r="A152">
        <f>ROW(Source!A74)</f>
        <v>74</v>
      </c>
      <c r="B152">
        <v>31230745</v>
      </c>
      <c r="C152">
        <v>31236918</v>
      </c>
      <c r="D152">
        <v>9418246</v>
      </c>
      <c r="E152">
        <v>1</v>
      </c>
      <c r="F152">
        <v>1</v>
      </c>
      <c r="G152">
        <v>1</v>
      </c>
      <c r="H152">
        <v>1</v>
      </c>
      <c r="I152" t="s">
        <v>374</v>
      </c>
      <c r="J152" t="s">
        <v>3</v>
      </c>
      <c r="K152" t="s">
        <v>375</v>
      </c>
      <c r="L152">
        <v>1369</v>
      </c>
      <c r="N152">
        <v>1013</v>
      </c>
      <c r="O152" t="s">
        <v>339</v>
      </c>
      <c r="P152" t="s">
        <v>339</v>
      </c>
      <c r="Q152">
        <v>1</v>
      </c>
      <c r="W152">
        <v>0</v>
      </c>
      <c r="X152">
        <v>-1675115149</v>
      </c>
      <c r="Y152">
        <v>0.42</v>
      </c>
      <c r="AA152">
        <v>0</v>
      </c>
      <c r="AB152">
        <v>0</v>
      </c>
      <c r="AC152">
        <v>0</v>
      </c>
      <c r="AD152">
        <v>8.4600000000000009</v>
      </c>
      <c r="AE152">
        <v>0</v>
      </c>
      <c r="AF152">
        <v>0</v>
      </c>
      <c r="AG152">
        <v>0</v>
      </c>
      <c r="AH152">
        <v>8.4600000000000009</v>
      </c>
      <c r="AI152">
        <v>1</v>
      </c>
      <c r="AJ152">
        <v>1</v>
      </c>
      <c r="AK152">
        <v>1</v>
      </c>
      <c r="AL152">
        <v>1</v>
      </c>
      <c r="AN152">
        <v>0</v>
      </c>
      <c r="AO152">
        <v>1</v>
      </c>
      <c r="AP152">
        <v>0</v>
      </c>
      <c r="AQ152">
        <v>0</v>
      </c>
      <c r="AR152">
        <v>0</v>
      </c>
      <c r="AS152" t="s">
        <v>3</v>
      </c>
      <c r="AT152">
        <v>0.42</v>
      </c>
      <c r="AU152" t="s">
        <v>3</v>
      </c>
      <c r="AV152">
        <v>1</v>
      </c>
      <c r="AW152">
        <v>2</v>
      </c>
      <c r="AX152">
        <v>31236926</v>
      </c>
      <c r="AY152">
        <v>1</v>
      </c>
      <c r="AZ152">
        <v>0</v>
      </c>
      <c r="BA152">
        <v>150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X152">
        <f>Y152*Source!I74</f>
        <v>8.3999999999999995E-3</v>
      </c>
      <c r="CY152">
        <f>AD152</f>
        <v>8.4600000000000009</v>
      </c>
      <c r="CZ152">
        <f>AH152</f>
        <v>8.4600000000000009</v>
      </c>
      <c r="DA152">
        <f>AL152</f>
        <v>1</v>
      </c>
      <c r="DB152">
        <v>0</v>
      </c>
    </row>
    <row r="153" spans="1:106" x14ac:dyDescent="0.2">
      <c r="A153">
        <f>ROW(Source!A74)</f>
        <v>74</v>
      </c>
      <c r="B153">
        <v>31230745</v>
      </c>
      <c r="C153">
        <v>31236918</v>
      </c>
      <c r="D153">
        <v>121548</v>
      </c>
      <c r="E153">
        <v>1</v>
      </c>
      <c r="F153">
        <v>1</v>
      </c>
      <c r="G153">
        <v>1</v>
      </c>
      <c r="H153">
        <v>1</v>
      </c>
      <c r="I153" t="s">
        <v>26</v>
      </c>
      <c r="J153" t="s">
        <v>3</v>
      </c>
      <c r="K153" t="s">
        <v>331</v>
      </c>
      <c r="L153">
        <v>608254</v>
      </c>
      <c r="N153">
        <v>1013</v>
      </c>
      <c r="O153" t="s">
        <v>332</v>
      </c>
      <c r="P153" t="s">
        <v>332</v>
      </c>
      <c r="Q153">
        <v>1</v>
      </c>
      <c r="W153">
        <v>0</v>
      </c>
      <c r="X153">
        <v>-185737400</v>
      </c>
      <c r="Y153">
        <v>0.91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1</v>
      </c>
      <c r="AJ153">
        <v>1</v>
      </c>
      <c r="AK153">
        <v>1</v>
      </c>
      <c r="AL153">
        <v>1</v>
      </c>
      <c r="AN153">
        <v>0</v>
      </c>
      <c r="AO153">
        <v>1</v>
      </c>
      <c r="AP153">
        <v>0</v>
      </c>
      <c r="AQ153">
        <v>0</v>
      </c>
      <c r="AR153">
        <v>0</v>
      </c>
      <c r="AS153" t="s">
        <v>3</v>
      </c>
      <c r="AT153">
        <v>0.91</v>
      </c>
      <c r="AU153" t="s">
        <v>3</v>
      </c>
      <c r="AV153">
        <v>2</v>
      </c>
      <c r="AW153">
        <v>2</v>
      </c>
      <c r="AX153">
        <v>31236927</v>
      </c>
      <c r="AY153">
        <v>1</v>
      </c>
      <c r="AZ153">
        <v>0</v>
      </c>
      <c r="BA153">
        <v>151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X153">
        <f>Y153*Source!I74</f>
        <v>1.8200000000000001E-2</v>
      </c>
      <c r="CY153">
        <f>AD153</f>
        <v>0</v>
      </c>
      <c r="CZ153">
        <f>AH153</f>
        <v>0</v>
      </c>
      <c r="DA153">
        <f>AL153</f>
        <v>1</v>
      </c>
      <c r="DB153">
        <v>0</v>
      </c>
    </row>
    <row r="154" spans="1:106" x14ac:dyDescent="0.2">
      <c r="A154">
        <f>ROW(Source!A74)</f>
        <v>74</v>
      </c>
      <c r="B154">
        <v>31230745</v>
      </c>
      <c r="C154">
        <v>31236918</v>
      </c>
      <c r="D154">
        <v>24395585</v>
      </c>
      <c r="E154">
        <v>1</v>
      </c>
      <c r="F154">
        <v>1</v>
      </c>
      <c r="G154">
        <v>1</v>
      </c>
      <c r="H154">
        <v>2</v>
      </c>
      <c r="I154" t="s">
        <v>412</v>
      </c>
      <c r="J154" t="s">
        <v>413</v>
      </c>
      <c r="K154" t="s">
        <v>414</v>
      </c>
      <c r="L154">
        <v>1368</v>
      </c>
      <c r="N154">
        <v>1011</v>
      </c>
      <c r="O154" t="s">
        <v>336</v>
      </c>
      <c r="P154" t="s">
        <v>336</v>
      </c>
      <c r="Q154">
        <v>1</v>
      </c>
      <c r="W154">
        <v>0</v>
      </c>
      <c r="X154">
        <v>593738145</v>
      </c>
      <c r="Y154">
        <v>0.44</v>
      </c>
      <c r="AA154">
        <v>0</v>
      </c>
      <c r="AB154">
        <v>86.5</v>
      </c>
      <c r="AC154">
        <v>11.6</v>
      </c>
      <c r="AD154">
        <v>0</v>
      </c>
      <c r="AE154">
        <v>0</v>
      </c>
      <c r="AF154">
        <v>86.5</v>
      </c>
      <c r="AG154">
        <v>11.6</v>
      </c>
      <c r="AH154">
        <v>0</v>
      </c>
      <c r="AI154">
        <v>1</v>
      </c>
      <c r="AJ154">
        <v>1</v>
      </c>
      <c r="AK154">
        <v>1</v>
      </c>
      <c r="AL154">
        <v>1</v>
      </c>
      <c r="AN154">
        <v>0</v>
      </c>
      <c r="AO154">
        <v>1</v>
      </c>
      <c r="AP154">
        <v>0</v>
      </c>
      <c r="AQ154">
        <v>0</v>
      </c>
      <c r="AR154">
        <v>0</v>
      </c>
      <c r="AS154" t="s">
        <v>3</v>
      </c>
      <c r="AT154">
        <v>0.44</v>
      </c>
      <c r="AU154" t="s">
        <v>3</v>
      </c>
      <c r="AV154">
        <v>0</v>
      </c>
      <c r="AW154">
        <v>2</v>
      </c>
      <c r="AX154">
        <v>31236928</v>
      </c>
      <c r="AY154">
        <v>1</v>
      </c>
      <c r="AZ154">
        <v>0</v>
      </c>
      <c r="BA154">
        <v>152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X154">
        <f>Y154*Source!I74</f>
        <v>8.8000000000000005E-3</v>
      </c>
      <c r="CY154">
        <f>AB154</f>
        <v>86.5</v>
      </c>
      <c r="CZ154">
        <f>AF154</f>
        <v>86.5</v>
      </c>
      <c r="DA154">
        <f>AJ154</f>
        <v>1</v>
      </c>
      <c r="DB154">
        <v>0</v>
      </c>
    </row>
    <row r="155" spans="1:106" x14ac:dyDescent="0.2">
      <c r="A155">
        <f>ROW(Source!A74)</f>
        <v>74</v>
      </c>
      <c r="B155">
        <v>31230745</v>
      </c>
      <c r="C155">
        <v>31236918</v>
      </c>
      <c r="D155">
        <v>24262988</v>
      </c>
      <c r="E155">
        <v>1</v>
      </c>
      <c r="F155">
        <v>1</v>
      </c>
      <c r="G155">
        <v>1</v>
      </c>
      <c r="H155">
        <v>2</v>
      </c>
      <c r="I155" t="s">
        <v>354</v>
      </c>
      <c r="J155" t="s">
        <v>355</v>
      </c>
      <c r="K155" t="s">
        <v>356</v>
      </c>
      <c r="L155">
        <v>1368</v>
      </c>
      <c r="N155">
        <v>1011</v>
      </c>
      <c r="O155" t="s">
        <v>336</v>
      </c>
      <c r="P155" t="s">
        <v>336</v>
      </c>
      <c r="Q155">
        <v>1</v>
      </c>
      <c r="W155">
        <v>0</v>
      </c>
      <c r="X155">
        <v>-1837033337</v>
      </c>
      <c r="Y155">
        <v>0.03</v>
      </c>
      <c r="AA155">
        <v>0</v>
      </c>
      <c r="AB155">
        <v>110</v>
      </c>
      <c r="AC155">
        <v>11.6</v>
      </c>
      <c r="AD155">
        <v>0</v>
      </c>
      <c r="AE155">
        <v>0</v>
      </c>
      <c r="AF155">
        <v>110</v>
      </c>
      <c r="AG155">
        <v>11.6</v>
      </c>
      <c r="AH155">
        <v>0</v>
      </c>
      <c r="AI155">
        <v>1</v>
      </c>
      <c r="AJ155">
        <v>1</v>
      </c>
      <c r="AK155">
        <v>1</v>
      </c>
      <c r="AL155">
        <v>1</v>
      </c>
      <c r="AN155">
        <v>0</v>
      </c>
      <c r="AO155">
        <v>1</v>
      </c>
      <c r="AP155">
        <v>0</v>
      </c>
      <c r="AQ155">
        <v>0</v>
      </c>
      <c r="AR155">
        <v>0</v>
      </c>
      <c r="AS155" t="s">
        <v>3</v>
      </c>
      <c r="AT155">
        <v>0.03</v>
      </c>
      <c r="AU155" t="s">
        <v>3</v>
      </c>
      <c r="AV155">
        <v>0</v>
      </c>
      <c r="AW155">
        <v>2</v>
      </c>
      <c r="AX155">
        <v>31236929</v>
      </c>
      <c r="AY155">
        <v>1</v>
      </c>
      <c r="AZ155">
        <v>0</v>
      </c>
      <c r="BA155">
        <v>153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X155">
        <f>Y155*Source!I74</f>
        <v>5.9999999999999995E-4</v>
      </c>
      <c r="CY155">
        <f>AB155</f>
        <v>110</v>
      </c>
      <c r="CZ155">
        <f>AF155</f>
        <v>110</v>
      </c>
      <c r="DA155">
        <f>AJ155</f>
        <v>1</v>
      </c>
      <c r="DB155">
        <v>0</v>
      </c>
    </row>
    <row r="156" spans="1:106" x14ac:dyDescent="0.2">
      <c r="A156">
        <f>ROW(Source!A74)</f>
        <v>74</v>
      </c>
      <c r="B156">
        <v>31230745</v>
      </c>
      <c r="C156">
        <v>31236918</v>
      </c>
      <c r="D156">
        <v>24395586</v>
      </c>
      <c r="E156">
        <v>1</v>
      </c>
      <c r="F156">
        <v>1</v>
      </c>
      <c r="G156">
        <v>1</v>
      </c>
      <c r="H156">
        <v>2</v>
      </c>
      <c r="I156" t="s">
        <v>415</v>
      </c>
      <c r="J156" t="s">
        <v>416</v>
      </c>
      <c r="K156" t="s">
        <v>417</v>
      </c>
      <c r="L156">
        <v>1368</v>
      </c>
      <c r="N156">
        <v>1011</v>
      </c>
      <c r="O156" t="s">
        <v>336</v>
      </c>
      <c r="P156" t="s">
        <v>336</v>
      </c>
      <c r="Q156">
        <v>1</v>
      </c>
      <c r="W156">
        <v>0</v>
      </c>
      <c r="X156">
        <v>-547678054</v>
      </c>
      <c r="Y156">
        <v>0.44</v>
      </c>
      <c r="AA156">
        <v>0</v>
      </c>
      <c r="AB156">
        <v>1411.44</v>
      </c>
      <c r="AC156">
        <v>13.5</v>
      </c>
      <c r="AD156">
        <v>0</v>
      </c>
      <c r="AE156">
        <v>0</v>
      </c>
      <c r="AF156">
        <v>1411.44</v>
      </c>
      <c r="AG156">
        <v>13.5</v>
      </c>
      <c r="AH156">
        <v>0</v>
      </c>
      <c r="AI156">
        <v>1</v>
      </c>
      <c r="AJ156">
        <v>1</v>
      </c>
      <c r="AK156">
        <v>1</v>
      </c>
      <c r="AL156">
        <v>1</v>
      </c>
      <c r="AN156">
        <v>0</v>
      </c>
      <c r="AO156">
        <v>1</v>
      </c>
      <c r="AP156">
        <v>0</v>
      </c>
      <c r="AQ156">
        <v>0</v>
      </c>
      <c r="AR156">
        <v>0</v>
      </c>
      <c r="AS156" t="s">
        <v>3</v>
      </c>
      <c r="AT156">
        <v>0.44</v>
      </c>
      <c r="AU156" t="s">
        <v>3</v>
      </c>
      <c r="AV156">
        <v>0</v>
      </c>
      <c r="AW156">
        <v>2</v>
      </c>
      <c r="AX156">
        <v>31236930</v>
      </c>
      <c r="AY156">
        <v>1</v>
      </c>
      <c r="AZ156">
        <v>0</v>
      </c>
      <c r="BA156">
        <v>154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X156">
        <f>Y156*Source!I74</f>
        <v>8.8000000000000005E-3</v>
      </c>
      <c r="CY156">
        <f>AB156</f>
        <v>1411.44</v>
      </c>
      <c r="CZ156">
        <f>AF156</f>
        <v>1411.44</v>
      </c>
      <c r="DA156">
        <f>AJ156</f>
        <v>1</v>
      </c>
      <c r="DB156">
        <v>0</v>
      </c>
    </row>
    <row r="157" spans="1:106" x14ac:dyDescent="0.2">
      <c r="A157">
        <f>ROW(Source!A74)</f>
        <v>74</v>
      </c>
      <c r="B157">
        <v>31230745</v>
      </c>
      <c r="C157">
        <v>31236918</v>
      </c>
      <c r="D157">
        <v>24276635</v>
      </c>
      <c r="E157">
        <v>1</v>
      </c>
      <c r="F157">
        <v>1</v>
      </c>
      <c r="G157">
        <v>1</v>
      </c>
      <c r="H157">
        <v>2</v>
      </c>
      <c r="I157" t="s">
        <v>418</v>
      </c>
      <c r="J157" t="s">
        <v>419</v>
      </c>
      <c r="K157" t="s">
        <v>420</v>
      </c>
      <c r="L157">
        <v>1368</v>
      </c>
      <c r="N157">
        <v>1011</v>
      </c>
      <c r="O157" t="s">
        <v>336</v>
      </c>
      <c r="P157" t="s">
        <v>336</v>
      </c>
      <c r="Q157">
        <v>1</v>
      </c>
      <c r="W157">
        <v>0</v>
      </c>
      <c r="X157">
        <v>652423555</v>
      </c>
      <c r="Y157">
        <v>0.35</v>
      </c>
      <c r="AA157">
        <v>0</v>
      </c>
      <c r="AB157">
        <v>138.41999999999999</v>
      </c>
      <c r="AC157">
        <v>13.5</v>
      </c>
      <c r="AD157">
        <v>0</v>
      </c>
      <c r="AE157">
        <v>0</v>
      </c>
      <c r="AF157">
        <v>138.41999999999999</v>
      </c>
      <c r="AG157">
        <v>13.5</v>
      </c>
      <c r="AH157">
        <v>0</v>
      </c>
      <c r="AI157">
        <v>1</v>
      </c>
      <c r="AJ157">
        <v>1</v>
      </c>
      <c r="AK157">
        <v>1</v>
      </c>
      <c r="AL157">
        <v>1</v>
      </c>
      <c r="AN157">
        <v>0</v>
      </c>
      <c r="AO157">
        <v>1</v>
      </c>
      <c r="AP157">
        <v>0</v>
      </c>
      <c r="AQ157">
        <v>0</v>
      </c>
      <c r="AR157">
        <v>0</v>
      </c>
      <c r="AS157" t="s">
        <v>3</v>
      </c>
      <c r="AT157">
        <v>0.35</v>
      </c>
      <c r="AU157" t="s">
        <v>3</v>
      </c>
      <c r="AV157">
        <v>0</v>
      </c>
      <c r="AW157">
        <v>2</v>
      </c>
      <c r="AX157">
        <v>31236931</v>
      </c>
      <c r="AY157">
        <v>1</v>
      </c>
      <c r="AZ157">
        <v>0</v>
      </c>
      <c r="BA157">
        <v>155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X157">
        <f>Y157*Source!I74</f>
        <v>6.9999999999999993E-3</v>
      </c>
      <c r="CY157">
        <f>AB157</f>
        <v>138.41999999999999</v>
      </c>
      <c r="CZ157">
        <f>AF157</f>
        <v>138.41999999999999</v>
      </c>
      <c r="DA157">
        <f>AJ157</f>
        <v>1</v>
      </c>
      <c r="DB157">
        <v>0</v>
      </c>
    </row>
    <row r="158" spans="1:106" x14ac:dyDescent="0.2">
      <c r="A158">
        <f>ROW(Source!A74)</f>
        <v>74</v>
      </c>
      <c r="B158">
        <v>31230745</v>
      </c>
      <c r="C158">
        <v>31236918</v>
      </c>
      <c r="D158">
        <v>24262983</v>
      </c>
      <c r="E158">
        <v>1</v>
      </c>
      <c r="F158">
        <v>1</v>
      </c>
      <c r="G158">
        <v>1</v>
      </c>
      <c r="H158">
        <v>3</v>
      </c>
      <c r="I158" t="s">
        <v>357</v>
      </c>
      <c r="J158" t="s">
        <v>358</v>
      </c>
      <c r="K158" t="s">
        <v>359</v>
      </c>
      <c r="L158">
        <v>1339</v>
      </c>
      <c r="N158">
        <v>1007</v>
      </c>
      <c r="O158" t="s">
        <v>68</v>
      </c>
      <c r="P158" t="s">
        <v>68</v>
      </c>
      <c r="Q158">
        <v>1</v>
      </c>
      <c r="W158">
        <v>0</v>
      </c>
      <c r="X158">
        <v>11619063</v>
      </c>
      <c r="Y158">
        <v>0.17499999999999999</v>
      </c>
      <c r="AA158">
        <v>16.59</v>
      </c>
      <c r="AB158">
        <v>0</v>
      </c>
      <c r="AC158">
        <v>0</v>
      </c>
      <c r="AD158">
        <v>0</v>
      </c>
      <c r="AE158">
        <v>2.44</v>
      </c>
      <c r="AF158">
        <v>0</v>
      </c>
      <c r="AG158">
        <v>0</v>
      </c>
      <c r="AH158">
        <v>0</v>
      </c>
      <c r="AI158">
        <v>6.8</v>
      </c>
      <c r="AJ158">
        <v>1</v>
      </c>
      <c r="AK158">
        <v>1</v>
      </c>
      <c r="AL158">
        <v>1</v>
      </c>
      <c r="AN158">
        <v>0</v>
      </c>
      <c r="AO158">
        <v>1</v>
      </c>
      <c r="AP158">
        <v>0</v>
      </c>
      <c r="AQ158">
        <v>0</v>
      </c>
      <c r="AR158">
        <v>0</v>
      </c>
      <c r="AS158" t="s">
        <v>3</v>
      </c>
      <c r="AT158">
        <v>0.17499999999999999</v>
      </c>
      <c r="AU158" t="s">
        <v>3</v>
      </c>
      <c r="AV158">
        <v>0</v>
      </c>
      <c r="AW158">
        <v>2</v>
      </c>
      <c r="AX158">
        <v>31236932</v>
      </c>
      <c r="AY158">
        <v>1</v>
      </c>
      <c r="AZ158">
        <v>0</v>
      </c>
      <c r="BA158">
        <v>156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X158">
        <f>Y158*Source!I74</f>
        <v>3.4999999999999996E-3</v>
      </c>
      <c r="CY158">
        <f>AA158</f>
        <v>16.59</v>
      </c>
      <c r="CZ158">
        <f>AE158</f>
        <v>2.44</v>
      </c>
      <c r="DA158">
        <f>AI158</f>
        <v>6.8</v>
      </c>
      <c r="DB158">
        <v>0</v>
      </c>
    </row>
    <row r="159" spans="1:106" x14ac:dyDescent="0.2">
      <c r="A159">
        <f>ROW(Source!A75)</f>
        <v>75</v>
      </c>
      <c r="B159">
        <v>31230744</v>
      </c>
      <c r="C159">
        <v>31236933</v>
      </c>
      <c r="D159">
        <v>9415440</v>
      </c>
      <c r="E159">
        <v>1</v>
      </c>
      <c r="F159">
        <v>1</v>
      </c>
      <c r="G159">
        <v>1</v>
      </c>
      <c r="H159">
        <v>1</v>
      </c>
      <c r="I159" t="s">
        <v>421</v>
      </c>
      <c r="J159" t="s">
        <v>3</v>
      </c>
      <c r="K159" t="s">
        <v>422</v>
      </c>
      <c r="L159">
        <v>1369</v>
      </c>
      <c r="N159">
        <v>1013</v>
      </c>
      <c r="O159" t="s">
        <v>339</v>
      </c>
      <c r="P159" t="s">
        <v>339</v>
      </c>
      <c r="Q159">
        <v>1</v>
      </c>
      <c r="W159">
        <v>0</v>
      </c>
      <c r="X159">
        <v>1774519361</v>
      </c>
      <c r="Y159">
        <v>22.42</v>
      </c>
      <c r="AA159">
        <v>0</v>
      </c>
      <c r="AB159">
        <v>0</v>
      </c>
      <c r="AC159">
        <v>0</v>
      </c>
      <c r="AD159">
        <v>8.31</v>
      </c>
      <c r="AE159">
        <v>0</v>
      </c>
      <c r="AF159">
        <v>0</v>
      </c>
      <c r="AG159">
        <v>0</v>
      </c>
      <c r="AH159">
        <v>8.31</v>
      </c>
      <c r="AI159">
        <v>1</v>
      </c>
      <c r="AJ159">
        <v>1</v>
      </c>
      <c r="AK159">
        <v>1</v>
      </c>
      <c r="AL159">
        <v>1</v>
      </c>
      <c r="AN159">
        <v>0</v>
      </c>
      <c r="AO159">
        <v>1</v>
      </c>
      <c r="AP159">
        <v>0</v>
      </c>
      <c r="AQ159">
        <v>0</v>
      </c>
      <c r="AR159">
        <v>0</v>
      </c>
      <c r="AS159" t="s">
        <v>3</v>
      </c>
      <c r="AT159">
        <v>22.42</v>
      </c>
      <c r="AU159" t="s">
        <v>3</v>
      </c>
      <c r="AV159">
        <v>1</v>
      </c>
      <c r="AW159">
        <v>2</v>
      </c>
      <c r="AX159">
        <v>31236943</v>
      </c>
      <c r="AY159">
        <v>1</v>
      </c>
      <c r="AZ159">
        <v>0</v>
      </c>
      <c r="BA159">
        <v>157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X159">
        <f>Y159*Source!I75</f>
        <v>3.363</v>
      </c>
      <c r="CY159">
        <f>AD159</f>
        <v>8.31</v>
      </c>
      <c r="CZ159">
        <f>AH159</f>
        <v>8.31</v>
      </c>
      <c r="DA159">
        <f>AL159</f>
        <v>1</v>
      </c>
      <c r="DB159">
        <v>0</v>
      </c>
    </row>
    <row r="160" spans="1:106" x14ac:dyDescent="0.2">
      <c r="A160">
        <f>ROW(Source!A75)</f>
        <v>75</v>
      </c>
      <c r="B160">
        <v>31230744</v>
      </c>
      <c r="C160">
        <v>31236933</v>
      </c>
      <c r="D160">
        <v>121548</v>
      </c>
      <c r="E160">
        <v>1</v>
      </c>
      <c r="F160">
        <v>1</v>
      </c>
      <c r="G160">
        <v>1</v>
      </c>
      <c r="H160">
        <v>1</v>
      </c>
      <c r="I160" t="s">
        <v>26</v>
      </c>
      <c r="J160" t="s">
        <v>3</v>
      </c>
      <c r="K160" t="s">
        <v>331</v>
      </c>
      <c r="L160">
        <v>608254</v>
      </c>
      <c r="N160">
        <v>1013</v>
      </c>
      <c r="O160" t="s">
        <v>332</v>
      </c>
      <c r="P160" t="s">
        <v>332</v>
      </c>
      <c r="Q160">
        <v>1</v>
      </c>
      <c r="W160">
        <v>0</v>
      </c>
      <c r="X160">
        <v>-185737400</v>
      </c>
      <c r="Y160">
        <v>1.23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1</v>
      </c>
      <c r="AJ160">
        <v>1</v>
      </c>
      <c r="AK160">
        <v>1</v>
      </c>
      <c r="AL160">
        <v>1</v>
      </c>
      <c r="AN160">
        <v>0</v>
      </c>
      <c r="AO160">
        <v>1</v>
      </c>
      <c r="AP160">
        <v>0</v>
      </c>
      <c r="AQ160">
        <v>0</v>
      </c>
      <c r="AR160">
        <v>0</v>
      </c>
      <c r="AS160" t="s">
        <v>3</v>
      </c>
      <c r="AT160">
        <v>1.23</v>
      </c>
      <c r="AU160" t="s">
        <v>3</v>
      </c>
      <c r="AV160">
        <v>2</v>
      </c>
      <c r="AW160">
        <v>2</v>
      </c>
      <c r="AX160">
        <v>31236944</v>
      </c>
      <c r="AY160">
        <v>1</v>
      </c>
      <c r="AZ160">
        <v>0</v>
      </c>
      <c r="BA160">
        <v>158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X160">
        <f>Y160*Source!I75</f>
        <v>0.1845</v>
      </c>
      <c r="CY160">
        <f>AD160</f>
        <v>0</v>
      </c>
      <c r="CZ160">
        <f>AH160</f>
        <v>0</v>
      </c>
      <c r="DA160">
        <f>AL160</f>
        <v>1</v>
      </c>
      <c r="DB160">
        <v>0</v>
      </c>
    </row>
    <row r="161" spans="1:106" x14ac:dyDescent="0.2">
      <c r="A161">
        <f>ROW(Source!A75)</f>
        <v>75</v>
      </c>
      <c r="B161">
        <v>31230744</v>
      </c>
      <c r="C161">
        <v>31236933</v>
      </c>
      <c r="D161">
        <v>24266614</v>
      </c>
      <c r="E161">
        <v>1</v>
      </c>
      <c r="F161">
        <v>1</v>
      </c>
      <c r="G161">
        <v>1</v>
      </c>
      <c r="H161">
        <v>2</v>
      </c>
      <c r="I161" t="s">
        <v>423</v>
      </c>
      <c r="J161" t="s">
        <v>424</v>
      </c>
      <c r="K161" t="s">
        <v>425</v>
      </c>
      <c r="L161">
        <v>1368</v>
      </c>
      <c r="N161">
        <v>1011</v>
      </c>
      <c r="O161" t="s">
        <v>336</v>
      </c>
      <c r="P161" t="s">
        <v>336</v>
      </c>
      <c r="Q161">
        <v>1</v>
      </c>
      <c r="W161">
        <v>0</v>
      </c>
      <c r="X161">
        <v>398370392</v>
      </c>
      <c r="Y161">
        <v>1.23</v>
      </c>
      <c r="AA161">
        <v>0</v>
      </c>
      <c r="AB161">
        <v>96.89</v>
      </c>
      <c r="AC161">
        <v>13.5</v>
      </c>
      <c r="AD161">
        <v>0</v>
      </c>
      <c r="AE161">
        <v>0</v>
      </c>
      <c r="AF161">
        <v>96.89</v>
      </c>
      <c r="AG161">
        <v>13.5</v>
      </c>
      <c r="AH161">
        <v>0</v>
      </c>
      <c r="AI161">
        <v>1</v>
      </c>
      <c r="AJ161">
        <v>1</v>
      </c>
      <c r="AK161">
        <v>1</v>
      </c>
      <c r="AL161">
        <v>1</v>
      </c>
      <c r="AN161">
        <v>0</v>
      </c>
      <c r="AO161">
        <v>1</v>
      </c>
      <c r="AP161">
        <v>0</v>
      </c>
      <c r="AQ161">
        <v>0</v>
      </c>
      <c r="AR161">
        <v>0</v>
      </c>
      <c r="AS161" t="s">
        <v>3</v>
      </c>
      <c r="AT161">
        <v>1.23</v>
      </c>
      <c r="AU161" t="s">
        <v>3</v>
      </c>
      <c r="AV161">
        <v>0</v>
      </c>
      <c r="AW161">
        <v>2</v>
      </c>
      <c r="AX161">
        <v>31236945</v>
      </c>
      <c r="AY161">
        <v>1</v>
      </c>
      <c r="AZ161">
        <v>0</v>
      </c>
      <c r="BA161">
        <v>159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X161">
        <f>Y161*Source!I75</f>
        <v>0.1845</v>
      </c>
      <c r="CY161">
        <f>AB161</f>
        <v>96.89</v>
      </c>
      <c r="CZ161">
        <f>AF161</f>
        <v>96.89</v>
      </c>
      <c r="DA161">
        <f>AJ161</f>
        <v>1</v>
      </c>
      <c r="DB161">
        <v>0</v>
      </c>
    </row>
    <row r="162" spans="1:106" x14ac:dyDescent="0.2">
      <c r="A162">
        <f>ROW(Source!A75)</f>
        <v>75</v>
      </c>
      <c r="B162">
        <v>31230744</v>
      </c>
      <c r="C162">
        <v>31236933</v>
      </c>
      <c r="D162">
        <v>24268463</v>
      </c>
      <c r="E162">
        <v>1</v>
      </c>
      <c r="F162">
        <v>1</v>
      </c>
      <c r="G162">
        <v>1</v>
      </c>
      <c r="H162">
        <v>2</v>
      </c>
      <c r="I162" t="s">
        <v>426</v>
      </c>
      <c r="J162" t="s">
        <v>427</v>
      </c>
      <c r="K162" t="s">
        <v>428</v>
      </c>
      <c r="L162">
        <v>1368</v>
      </c>
      <c r="N162">
        <v>1011</v>
      </c>
      <c r="O162" t="s">
        <v>336</v>
      </c>
      <c r="P162" t="s">
        <v>336</v>
      </c>
      <c r="Q162">
        <v>1</v>
      </c>
      <c r="W162">
        <v>0</v>
      </c>
      <c r="X162">
        <v>1560410255</v>
      </c>
      <c r="Y162">
        <v>1.1200000000000001</v>
      </c>
      <c r="AA162">
        <v>0</v>
      </c>
      <c r="AB162">
        <v>0.5</v>
      </c>
      <c r="AC162">
        <v>0</v>
      </c>
      <c r="AD162">
        <v>0</v>
      </c>
      <c r="AE162">
        <v>0</v>
      </c>
      <c r="AF162">
        <v>0.5</v>
      </c>
      <c r="AG162">
        <v>0</v>
      </c>
      <c r="AH162">
        <v>0</v>
      </c>
      <c r="AI162">
        <v>1</v>
      </c>
      <c r="AJ162">
        <v>1</v>
      </c>
      <c r="AK162">
        <v>1</v>
      </c>
      <c r="AL162">
        <v>1</v>
      </c>
      <c r="AN162">
        <v>0</v>
      </c>
      <c r="AO162">
        <v>1</v>
      </c>
      <c r="AP162">
        <v>0</v>
      </c>
      <c r="AQ162">
        <v>0</v>
      </c>
      <c r="AR162">
        <v>0</v>
      </c>
      <c r="AS162" t="s">
        <v>3</v>
      </c>
      <c r="AT162">
        <v>1.1200000000000001</v>
      </c>
      <c r="AU162" t="s">
        <v>3</v>
      </c>
      <c r="AV162">
        <v>0</v>
      </c>
      <c r="AW162">
        <v>2</v>
      </c>
      <c r="AX162">
        <v>31236946</v>
      </c>
      <c r="AY162">
        <v>1</v>
      </c>
      <c r="AZ162">
        <v>0</v>
      </c>
      <c r="BA162">
        <v>160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X162">
        <f>Y162*Source!I75</f>
        <v>0.16800000000000001</v>
      </c>
      <c r="CY162">
        <f>AB162</f>
        <v>0.5</v>
      </c>
      <c r="CZ162">
        <f>AF162</f>
        <v>0.5</v>
      </c>
      <c r="DA162">
        <f>AJ162</f>
        <v>1</v>
      </c>
      <c r="DB162">
        <v>0</v>
      </c>
    </row>
    <row r="163" spans="1:106" x14ac:dyDescent="0.2">
      <c r="A163">
        <f>ROW(Source!A75)</f>
        <v>75</v>
      </c>
      <c r="B163">
        <v>31230744</v>
      </c>
      <c r="C163">
        <v>31236933</v>
      </c>
      <c r="D163">
        <v>24262102</v>
      </c>
      <c r="E163">
        <v>1</v>
      </c>
      <c r="F163">
        <v>1</v>
      </c>
      <c r="G163">
        <v>1</v>
      </c>
      <c r="H163">
        <v>2</v>
      </c>
      <c r="I163" t="s">
        <v>368</v>
      </c>
      <c r="J163" t="s">
        <v>369</v>
      </c>
      <c r="K163" t="s">
        <v>370</v>
      </c>
      <c r="L163">
        <v>1368</v>
      </c>
      <c r="N163">
        <v>1011</v>
      </c>
      <c r="O163" t="s">
        <v>336</v>
      </c>
      <c r="P163" t="s">
        <v>336</v>
      </c>
      <c r="Q163">
        <v>1</v>
      </c>
      <c r="W163">
        <v>0</v>
      </c>
      <c r="X163">
        <v>-365761310</v>
      </c>
      <c r="Y163">
        <v>0.28999999999999998</v>
      </c>
      <c r="AA163">
        <v>0</v>
      </c>
      <c r="AB163">
        <v>87.17</v>
      </c>
      <c r="AC163">
        <v>11.6</v>
      </c>
      <c r="AD163">
        <v>0</v>
      </c>
      <c r="AE163">
        <v>0</v>
      </c>
      <c r="AF163">
        <v>87.17</v>
      </c>
      <c r="AG163">
        <v>11.6</v>
      </c>
      <c r="AH163">
        <v>0</v>
      </c>
      <c r="AI163">
        <v>1</v>
      </c>
      <c r="AJ163">
        <v>1</v>
      </c>
      <c r="AK163">
        <v>1</v>
      </c>
      <c r="AL163">
        <v>1</v>
      </c>
      <c r="AN163">
        <v>0</v>
      </c>
      <c r="AO163">
        <v>1</v>
      </c>
      <c r="AP163">
        <v>0</v>
      </c>
      <c r="AQ163">
        <v>0</v>
      </c>
      <c r="AR163">
        <v>0</v>
      </c>
      <c r="AS163" t="s">
        <v>3</v>
      </c>
      <c r="AT163">
        <v>0.28999999999999998</v>
      </c>
      <c r="AU163" t="s">
        <v>3</v>
      </c>
      <c r="AV163">
        <v>0</v>
      </c>
      <c r="AW163">
        <v>2</v>
      </c>
      <c r="AX163">
        <v>31236947</v>
      </c>
      <c r="AY163">
        <v>1</v>
      </c>
      <c r="AZ163">
        <v>0</v>
      </c>
      <c r="BA163">
        <v>161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X163">
        <f>Y163*Source!I75</f>
        <v>4.3499999999999997E-2</v>
      </c>
      <c r="CY163">
        <f>AB163</f>
        <v>87.17</v>
      </c>
      <c r="CZ163">
        <f>AF163</f>
        <v>87.17</v>
      </c>
      <c r="DA163">
        <f>AJ163</f>
        <v>1</v>
      </c>
      <c r="DB163">
        <v>0</v>
      </c>
    </row>
    <row r="164" spans="1:106" x14ac:dyDescent="0.2">
      <c r="A164">
        <f>ROW(Source!A75)</f>
        <v>75</v>
      </c>
      <c r="B164">
        <v>31230744</v>
      </c>
      <c r="C164">
        <v>31236933</v>
      </c>
      <c r="D164">
        <v>24262152</v>
      </c>
      <c r="E164">
        <v>1</v>
      </c>
      <c r="F164">
        <v>1</v>
      </c>
      <c r="G164">
        <v>1</v>
      </c>
      <c r="H164">
        <v>3</v>
      </c>
      <c r="I164" t="s">
        <v>376</v>
      </c>
      <c r="J164" t="s">
        <v>377</v>
      </c>
      <c r="K164" t="s">
        <v>378</v>
      </c>
      <c r="L164">
        <v>1348</v>
      </c>
      <c r="N164">
        <v>1009</v>
      </c>
      <c r="O164" t="s">
        <v>52</v>
      </c>
      <c r="P164" t="s">
        <v>52</v>
      </c>
      <c r="Q164">
        <v>1000</v>
      </c>
      <c r="W164">
        <v>0</v>
      </c>
      <c r="X164">
        <v>1402553051</v>
      </c>
      <c r="Y164">
        <v>1.1999999999999999E-3</v>
      </c>
      <c r="AA164">
        <v>11978</v>
      </c>
      <c r="AB164">
        <v>0</v>
      </c>
      <c r="AC164">
        <v>0</v>
      </c>
      <c r="AD164">
        <v>0</v>
      </c>
      <c r="AE164">
        <v>11978</v>
      </c>
      <c r="AF164">
        <v>0</v>
      </c>
      <c r="AG164">
        <v>0</v>
      </c>
      <c r="AH164">
        <v>0</v>
      </c>
      <c r="AI164">
        <v>1</v>
      </c>
      <c r="AJ164">
        <v>1</v>
      </c>
      <c r="AK164">
        <v>1</v>
      </c>
      <c r="AL164">
        <v>1</v>
      </c>
      <c r="AN164">
        <v>0</v>
      </c>
      <c r="AO164">
        <v>1</v>
      </c>
      <c r="AP164">
        <v>0</v>
      </c>
      <c r="AQ164">
        <v>0</v>
      </c>
      <c r="AR164">
        <v>0</v>
      </c>
      <c r="AS164" t="s">
        <v>3</v>
      </c>
      <c r="AT164">
        <v>1.1999999999999999E-3</v>
      </c>
      <c r="AU164" t="s">
        <v>3</v>
      </c>
      <c r="AV164">
        <v>0</v>
      </c>
      <c r="AW164">
        <v>2</v>
      </c>
      <c r="AX164">
        <v>31236948</v>
      </c>
      <c r="AY164">
        <v>1</v>
      </c>
      <c r="AZ164">
        <v>0</v>
      </c>
      <c r="BA164">
        <v>162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X164">
        <f>Y164*Source!I75</f>
        <v>1.7999999999999998E-4</v>
      </c>
      <c r="CY164">
        <f>AA164</f>
        <v>11978</v>
      </c>
      <c r="CZ164">
        <f>AE164</f>
        <v>11978</v>
      </c>
      <c r="DA164">
        <f>AI164</f>
        <v>1</v>
      </c>
      <c r="DB164">
        <v>0</v>
      </c>
    </row>
    <row r="165" spans="1:106" x14ac:dyDescent="0.2">
      <c r="A165">
        <f>ROW(Source!A75)</f>
        <v>75</v>
      </c>
      <c r="B165">
        <v>31230744</v>
      </c>
      <c r="C165">
        <v>31236933</v>
      </c>
      <c r="D165">
        <v>24298555</v>
      </c>
      <c r="E165">
        <v>1</v>
      </c>
      <c r="F165">
        <v>1</v>
      </c>
      <c r="G165">
        <v>1</v>
      </c>
      <c r="H165">
        <v>3</v>
      </c>
      <c r="I165" t="s">
        <v>429</v>
      </c>
      <c r="J165" t="s">
        <v>430</v>
      </c>
      <c r="K165" t="s">
        <v>431</v>
      </c>
      <c r="L165">
        <v>1339</v>
      </c>
      <c r="N165">
        <v>1007</v>
      </c>
      <c r="O165" t="s">
        <v>68</v>
      </c>
      <c r="P165" t="s">
        <v>68</v>
      </c>
      <c r="Q165">
        <v>1</v>
      </c>
      <c r="W165">
        <v>0</v>
      </c>
      <c r="X165">
        <v>-1712407345</v>
      </c>
      <c r="Y165">
        <v>8.1000000000000003E-2</v>
      </c>
      <c r="AA165">
        <v>1100</v>
      </c>
      <c r="AB165">
        <v>0</v>
      </c>
      <c r="AC165">
        <v>0</v>
      </c>
      <c r="AD165">
        <v>0</v>
      </c>
      <c r="AE165">
        <v>1100</v>
      </c>
      <c r="AF165">
        <v>0</v>
      </c>
      <c r="AG165">
        <v>0</v>
      </c>
      <c r="AH165">
        <v>0</v>
      </c>
      <c r="AI165">
        <v>1</v>
      </c>
      <c r="AJ165">
        <v>1</v>
      </c>
      <c r="AK165">
        <v>1</v>
      </c>
      <c r="AL165">
        <v>1</v>
      </c>
      <c r="AN165">
        <v>0</v>
      </c>
      <c r="AO165">
        <v>1</v>
      </c>
      <c r="AP165">
        <v>0</v>
      </c>
      <c r="AQ165">
        <v>0</v>
      </c>
      <c r="AR165">
        <v>0</v>
      </c>
      <c r="AS165" t="s">
        <v>3</v>
      </c>
      <c r="AT165">
        <v>8.1000000000000003E-2</v>
      </c>
      <c r="AU165" t="s">
        <v>3</v>
      </c>
      <c r="AV165">
        <v>0</v>
      </c>
      <c r="AW165">
        <v>2</v>
      </c>
      <c r="AX165">
        <v>31236949</v>
      </c>
      <c r="AY165">
        <v>1</v>
      </c>
      <c r="AZ165">
        <v>0</v>
      </c>
      <c r="BA165">
        <v>163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X165">
        <f>Y165*Source!I75</f>
        <v>1.2149999999999999E-2</v>
      </c>
      <c r="CY165">
        <f>AA165</f>
        <v>1100</v>
      </c>
      <c r="CZ165">
        <f>AE165</f>
        <v>1100</v>
      </c>
      <c r="DA165">
        <f>AI165</f>
        <v>1</v>
      </c>
      <c r="DB165">
        <v>0</v>
      </c>
    </row>
    <row r="166" spans="1:106" x14ac:dyDescent="0.2">
      <c r="A166">
        <f>ROW(Source!A75)</f>
        <v>75</v>
      </c>
      <c r="B166">
        <v>31230744</v>
      </c>
      <c r="C166">
        <v>31236933</v>
      </c>
      <c r="D166">
        <v>24335343</v>
      </c>
      <c r="E166">
        <v>1</v>
      </c>
      <c r="F166">
        <v>1</v>
      </c>
      <c r="G166">
        <v>1</v>
      </c>
      <c r="H166">
        <v>3</v>
      </c>
      <c r="I166" t="s">
        <v>158</v>
      </c>
      <c r="J166" t="s">
        <v>160</v>
      </c>
      <c r="K166" t="s">
        <v>159</v>
      </c>
      <c r="L166">
        <v>1339</v>
      </c>
      <c r="N166">
        <v>1007</v>
      </c>
      <c r="O166" t="s">
        <v>68</v>
      </c>
      <c r="P166" t="s">
        <v>68</v>
      </c>
      <c r="Q166">
        <v>1</v>
      </c>
      <c r="W166">
        <v>0</v>
      </c>
      <c r="X166">
        <v>1618724873</v>
      </c>
      <c r="Y166">
        <v>10.199999999999999</v>
      </c>
      <c r="AA166">
        <v>725.69</v>
      </c>
      <c r="AB166">
        <v>0</v>
      </c>
      <c r="AC166">
        <v>0</v>
      </c>
      <c r="AD166">
        <v>0</v>
      </c>
      <c r="AE166">
        <v>725.69</v>
      </c>
      <c r="AF166">
        <v>0</v>
      </c>
      <c r="AG166">
        <v>0</v>
      </c>
      <c r="AH166">
        <v>0</v>
      </c>
      <c r="AI166">
        <v>1</v>
      </c>
      <c r="AJ166">
        <v>1</v>
      </c>
      <c r="AK166">
        <v>1</v>
      </c>
      <c r="AL166">
        <v>1</v>
      </c>
      <c r="AN166">
        <v>0</v>
      </c>
      <c r="AO166">
        <v>0</v>
      </c>
      <c r="AP166">
        <v>0</v>
      </c>
      <c r="AQ166">
        <v>0</v>
      </c>
      <c r="AR166">
        <v>0</v>
      </c>
      <c r="AS166" t="s">
        <v>3</v>
      </c>
      <c r="AT166">
        <v>10.199999999999999</v>
      </c>
      <c r="AU166" t="s">
        <v>3</v>
      </c>
      <c r="AV166">
        <v>0</v>
      </c>
      <c r="AW166">
        <v>1</v>
      </c>
      <c r="AX166">
        <v>-1</v>
      </c>
      <c r="AY166">
        <v>0</v>
      </c>
      <c r="AZ166">
        <v>0</v>
      </c>
      <c r="BA166" t="s">
        <v>3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X166">
        <f>Y166*Source!I75</f>
        <v>1.5299999999999998</v>
      </c>
      <c r="CY166">
        <f>AA166</f>
        <v>725.69</v>
      </c>
      <c r="CZ166">
        <f>AE166</f>
        <v>725.69</v>
      </c>
      <c r="DA166">
        <f>AI166</f>
        <v>1</v>
      </c>
      <c r="DB166">
        <v>0</v>
      </c>
    </row>
    <row r="167" spans="1:106" x14ac:dyDescent="0.2">
      <c r="A167">
        <f>ROW(Source!A75)</f>
        <v>75</v>
      </c>
      <c r="B167">
        <v>31230744</v>
      </c>
      <c r="C167">
        <v>31236933</v>
      </c>
      <c r="D167">
        <v>24786312</v>
      </c>
      <c r="E167">
        <v>1</v>
      </c>
      <c r="F167">
        <v>1</v>
      </c>
      <c r="G167">
        <v>1</v>
      </c>
      <c r="H167">
        <v>3</v>
      </c>
      <c r="I167" t="s">
        <v>154</v>
      </c>
      <c r="J167" t="s">
        <v>156</v>
      </c>
      <c r="K167" t="s">
        <v>155</v>
      </c>
      <c r="L167">
        <v>1339</v>
      </c>
      <c r="N167">
        <v>1007</v>
      </c>
      <c r="O167" t="s">
        <v>68</v>
      </c>
      <c r="P167" t="s">
        <v>68</v>
      </c>
      <c r="Q167">
        <v>1</v>
      </c>
      <c r="W167">
        <v>1</v>
      </c>
      <c r="X167">
        <v>467746912</v>
      </c>
      <c r="Y167">
        <v>-10.199999999999999</v>
      </c>
      <c r="AA167">
        <v>600</v>
      </c>
      <c r="AB167">
        <v>0</v>
      </c>
      <c r="AC167">
        <v>0</v>
      </c>
      <c r="AD167">
        <v>0</v>
      </c>
      <c r="AE167">
        <v>600</v>
      </c>
      <c r="AF167">
        <v>0</v>
      </c>
      <c r="AG167">
        <v>0</v>
      </c>
      <c r="AH167">
        <v>0</v>
      </c>
      <c r="AI167">
        <v>1</v>
      </c>
      <c r="AJ167">
        <v>1</v>
      </c>
      <c r="AK167">
        <v>1</v>
      </c>
      <c r="AL167">
        <v>1</v>
      </c>
      <c r="AN167">
        <v>0</v>
      </c>
      <c r="AO167">
        <v>1</v>
      </c>
      <c r="AP167">
        <v>0</v>
      </c>
      <c r="AQ167">
        <v>0</v>
      </c>
      <c r="AR167">
        <v>0</v>
      </c>
      <c r="AS167" t="s">
        <v>3</v>
      </c>
      <c r="AT167">
        <v>-10.199999999999999</v>
      </c>
      <c r="AU167" t="s">
        <v>3</v>
      </c>
      <c r="AV167">
        <v>0</v>
      </c>
      <c r="AW167">
        <v>2</v>
      </c>
      <c r="AX167">
        <v>31236950</v>
      </c>
      <c r="AY167">
        <v>1</v>
      </c>
      <c r="AZ167">
        <v>6144</v>
      </c>
      <c r="BA167">
        <v>164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X167">
        <f>Y167*Source!I75</f>
        <v>-1.5299999999999998</v>
      </c>
      <c r="CY167">
        <f>AA167</f>
        <v>600</v>
      </c>
      <c r="CZ167">
        <f>AE167</f>
        <v>600</v>
      </c>
      <c r="DA167">
        <f>AI167</f>
        <v>1</v>
      </c>
      <c r="DB167">
        <v>0</v>
      </c>
    </row>
    <row r="168" spans="1:106" x14ac:dyDescent="0.2">
      <c r="A168">
        <f>ROW(Source!A76)</f>
        <v>76</v>
      </c>
      <c r="B168">
        <v>31230745</v>
      </c>
      <c r="C168">
        <v>31236933</v>
      </c>
      <c r="D168">
        <v>9415440</v>
      </c>
      <c r="E168">
        <v>1</v>
      </c>
      <c r="F168">
        <v>1</v>
      </c>
      <c r="G168">
        <v>1</v>
      </c>
      <c r="H168">
        <v>1</v>
      </c>
      <c r="I168" t="s">
        <v>421</v>
      </c>
      <c r="J168" t="s">
        <v>3</v>
      </c>
      <c r="K168" t="s">
        <v>422</v>
      </c>
      <c r="L168">
        <v>1369</v>
      </c>
      <c r="N168">
        <v>1013</v>
      </c>
      <c r="O168" t="s">
        <v>339</v>
      </c>
      <c r="P168" t="s">
        <v>339</v>
      </c>
      <c r="Q168">
        <v>1</v>
      </c>
      <c r="W168">
        <v>0</v>
      </c>
      <c r="X168">
        <v>1774519361</v>
      </c>
      <c r="Y168">
        <v>22.42</v>
      </c>
      <c r="AA168">
        <v>0</v>
      </c>
      <c r="AB168">
        <v>0</v>
      </c>
      <c r="AC168">
        <v>0</v>
      </c>
      <c r="AD168">
        <v>8.31</v>
      </c>
      <c r="AE168">
        <v>0</v>
      </c>
      <c r="AF168">
        <v>0</v>
      </c>
      <c r="AG168">
        <v>0</v>
      </c>
      <c r="AH168">
        <v>8.31</v>
      </c>
      <c r="AI168">
        <v>1</v>
      </c>
      <c r="AJ168">
        <v>1</v>
      </c>
      <c r="AK168">
        <v>1</v>
      </c>
      <c r="AL168">
        <v>1</v>
      </c>
      <c r="AN168">
        <v>0</v>
      </c>
      <c r="AO168">
        <v>1</v>
      </c>
      <c r="AP168">
        <v>0</v>
      </c>
      <c r="AQ168">
        <v>0</v>
      </c>
      <c r="AR168">
        <v>0</v>
      </c>
      <c r="AS168" t="s">
        <v>3</v>
      </c>
      <c r="AT168">
        <v>22.42</v>
      </c>
      <c r="AU168" t="s">
        <v>3</v>
      </c>
      <c r="AV168">
        <v>1</v>
      </c>
      <c r="AW168">
        <v>2</v>
      </c>
      <c r="AX168">
        <v>31236943</v>
      </c>
      <c r="AY168">
        <v>1</v>
      </c>
      <c r="AZ168">
        <v>0</v>
      </c>
      <c r="BA168">
        <v>165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X168">
        <f>Y168*Source!I76</f>
        <v>3.363</v>
      </c>
      <c r="CY168">
        <f>AD168</f>
        <v>8.31</v>
      </c>
      <c r="CZ168">
        <f>AH168</f>
        <v>8.31</v>
      </c>
      <c r="DA168">
        <f>AL168</f>
        <v>1</v>
      </c>
      <c r="DB168">
        <v>0</v>
      </c>
    </row>
    <row r="169" spans="1:106" x14ac:dyDescent="0.2">
      <c r="A169">
        <f>ROW(Source!A76)</f>
        <v>76</v>
      </c>
      <c r="B169">
        <v>31230745</v>
      </c>
      <c r="C169">
        <v>31236933</v>
      </c>
      <c r="D169">
        <v>121548</v>
      </c>
      <c r="E169">
        <v>1</v>
      </c>
      <c r="F169">
        <v>1</v>
      </c>
      <c r="G169">
        <v>1</v>
      </c>
      <c r="H169">
        <v>1</v>
      </c>
      <c r="I169" t="s">
        <v>26</v>
      </c>
      <c r="J169" t="s">
        <v>3</v>
      </c>
      <c r="K169" t="s">
        <v>331</v>
      </c>
      <c r="L169">
        <v>608254</v>
      </c>
      <c r="N169">
        <v>1013</v>
      </c>
      <c r="O169" t="s">
        <v>332</v>
      </c>
      <c r="P169" t="s">
        <v>332</v>
      </c>
      <c r="Q169">
        <v>1</v>
      </c>
      <c r="W169">
        <v>0</v>
      </c>
      <c r="X169">
        <v>-185737400</v>
      </c>
      <c r="Y169">
        <v>1.23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1</v>
      </c>
      <c r="AJ169">
        <v>1</v>
      </c>
      <c r="AK169">
        <v>1</v>
      </c>
      <c r="AL169">
        <v>1</v>
      </c>
      <c r="AN169">
        <v>0</v>
      </c>
      <c r="AO169">
        <v>1</v>
      </c>
      <c r="AP169">
        <v>0</v>
      </c>
      <c r="AQ169">
        <v>0</v>
      </c>
      <c r="AR169">
        <v>0</v>
      </c>
      <c r="AS169" t="s">
        <v>3</v>
      </c>
      <c r="AT169">
        <v>1.23</v>
      </c>
      <c r="AU169" t="s">
        <v>3</v>
      </c>
      <c r="AV169">
        <v>2</v>
      </c>
      <c r="AW169">
        <v>2</v>
      </c>
      <c r="AX169">
        <v>31236944</v>
      </c>
      <c r="AY169">
        <v>1</v>
      </c>
      <c r="AZ169">
        <v>0</v>
      </c>
      <c r="BA169">
        <v>166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X169">
        <f>Y169*Source!I76</f>
        <v>0.1845</v>
      </c>
      <c r="CY169">
        <f>AD169</f>
        <v>0</v>
      </c>
      <c r="CZ169">
        <f>AH169</f>
        <v>0</v>
      </c>
      <c r="DA169">
        <f>AL169</f>
        <v>1</v>
      </c>
      <c r="DB169">
        <v>0</v>
      </c>
    </row>
    <row r="170" spans="1:106" x14ac:dyDescent="0.2">
      <c r="A170">
        <f>ROW(Source!A76)</f>
        <v>76</v>
      </c>
      <c r="B170">
        <v>31230745</v>
      </c>
      <c r="C170">
        <v>31236933</v>
      </c>
      <c r="D170">
        <v>24266614</v>
      </c>
      <c r="E170">
        <v>1</v>
      </c>
      <c r="F170">
        <v>1</v>
      </c>
      <c r="G170">
        <v>1</v>
      </c>
      <c r="H170">
        <v>2</v>
      </c>
      <c r="I170" t="s">
        <v>423</v>
      </c>
      <c r="J170" t="s">
        <v>424</v>
      </c>
      <c r="K170" t="s">
        <v>425</v>
      </c>
      <c r="L170">
        <v>1368</v>
      </c>
      <c r="N170">
        <v>1011</v>
      </c>
      <c r="O170" t="s">
        <v>336</v>
      </c>
      <c r="P170" t="s">
        <v>336</v>
      </c>
      <c r="Q170">
        <v>1</v>
      </c>
      <c r="W170">
        <v>0</v>
      </c>
      <c r="X170">
        <v>398370392</v>
      </c>
      <c r="Y170">
        <v>1.23</v>
      </c>
      <c r="AA170">
        <v>0</v>
      </c>
      <c r="AB170">
        <v>96.89</v>
      </c>
      <c r="AC170">
        <v>13.5</v>
      </c>
      <c r="AD170">
        <v>0</v>
      </c>
      <c r="AE170">
        <v>0</v>
      </c>
      <c r="AF170">
        <v>96.89</v>
      </c>
      <c r="AG170">
        <v>13.5</v>
      </c>
      <c r="AH170">
        <v>0</v>
      </c>
      <c r="AI170">
        <v>1</v>
      </c>
      <c r="AJ170">
        <v>1</v>
      </c>
      <c r="AK170">
        <v>1</v>
      </c>
      <c r="AL170">
        <v>1</v>
      </c>
      <c r="AN170">
        <v>0</v>
      </c>
      <c r="AO170">
        <v>1</v>
      </c>
      <c r="AP170">
        <v>0</v>
      </c>
      <c r="AQ170">
        <v>0</v>
      </c>
      <c r="AR170">
        <v>0</v>
      </c>
      <c r="AS170" t="s">
        <v>3</v>
      </c>
      <c r="AT170">
        <v>1.23</v>
      </c>
      <c r="AU170" t="s">
        <v>3</v>
      </c>
      <c r="AV170">
        <v>0</v>
      </c>
      <c r="AW170">
        <v>2</v>
      </c>
      <c r="AX170">
        <v>31236945</v>
      </c>
      <c r="AY170">
        <v>1</v>
      </c>
      <c r="AZ170">
        <v>0</v>
      </c>
      <c r="BA170">
        <v>167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X170">
        <f>Y170*Source!I76</f>
        <v>0.1845</v>
      </c>
      <c r="CY170">
        <f>AB170</f>
        <v>96.89</v>
      </c>
      <c r="CZ170">
        <f>AF170</f>
        <v>96.89</v>
      </c>
      <c r="DA170">
        <f>AJ170</f>
        <v>1</v>
      </c>
      <c r="DB170">
        <v>0</v>
      </c>
    </row>
    <row r="171" spans="1:106" x14ac:dyDescent="0.2">
      <c r="A171">
        <f>ROW(Source!A76)</f>
        <v>76</v>
      </c>
      <c r="B171">
        <v>31230745</v>
      </c>
      <c r="C171">
        <v>31236933</v>
      </c>
      <c r="D171">
        <v>24268463</v>
      </c>
      <c r="E171">
        <v>1</v>
      </c>
      <c r="F171">
        <v>1</v>
      </c>
      <c r="G171">
        <v>1</v>
      </c>
      <c r="H171">
        <v>2</v>
      </c>
      <c r="I171" t="s">
        <v>426</v>
      </c>
      <c r="J171" t="s">
        <v>427</v>
      </c>
      <c r="K171" t="s">
        <v>428</v>
      </c>
      <c r="L171">
        <v>1368</v>
      </c>
      <c r="N171">
        <v>1011</v>
      </c>
      <c r="O171" t="s">
        <v>336</v>
      </c>
      <c r="P171" t="s">
        <v>336</v>
      </c>
      <c r="Q171">
        <v>1</v>
      </c>
      <c r="W171">
        <v>0</v>
      </c>
      <c r="X171">
        <v>1560410255</v>
      </c>
      <c r="Y171">
        <v>1.1200000000000001</v>
      </c>
      <c r="AA171">
        <v>0</v>
      </c>
      <c r="AB171">
        <v>0.5</v>
      </c>
      <c r="AC171">
        <v>0</v>
      </c>
      <c r="AD171">
        <v>0</v>
      </c>
      <c r="AE171">
        <v>0</v>
      </c>
      <c r="AF171">
        <v>0.5</v>
      </c>
      <c r="AG171">
        <v>0</v>
      </c>
      <c r="AH171">
        <v>0</v>
      </c>
      <c r="AI171">
        <v>1</v>
      </c>
      <c r="AJ171">
        <v>1</v>
      </c>
      <c r="AK171">
        <v>1</v>
      </c>
      <c r="AL171">
        <v>1</v>
      </c>
      <c r="AN171">
        <v>0</v>
      </c>
      <c r="AO171">
        <v>1</v>
      </c>
      <c r="AP171">
        <v>0</v>
      </c>
      <c r="AQ171">
        <v>0</v>
      </c>
      <c r="AR171">
        <v>0</v>
      </c>
      <c r="AS171" t="s">
        <v>3</v>
      </c>
      <c r="AT171">
        <v>1.1200000000000001</v>
      </c>
      <c r="AU171" t="s">
        <v>3</v>
      </c>
      <c r="AV171">
        <v>0</v>
      </c>
      <c r="AW171">
        <v>2</v>
      </c>
      <c r="AX171">
        <v>31236946</v>
      </c>
      <c r="AY171">
        <v>1</v>
      </c>
      <c r="AZ171">
        <v>0</v>
      </c>
      <c r="BA171">
        <v>168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X171">
        <f>Y171*Source!I76</f>
        <v>0.16800000000000001</v>
      </c>
      <c r="CY171">
        <f>AB171</f>
        <v>0.5</v>
      </c>
      <c r="CZ171">
        <f>AF171</f>
        <v>0.5</v>
      </c>
      <c r="DA171">
        <f>AJ171</f>
        <v>1</v>
      </c>
      <c r="DB171">
        <v>0</v>
      </c>
    </row>
    <row r="172" spans="1:106" x14ac:dyDescent="0.2">
      <c r="A172">
        <f>ROW(Source!A76)</f>
        <v>76</v>
      </c>
      <c r="B172">
        <v>31230745</v>
      </c>
      <c r="C172">
        <v>31236933</v>
      </c>
      <c r="D172">
        <v>24262102</v>
      </c>
      <c r="E172">
        <v>1</v>
      </c>
      <c r="F172">
        <v>1</v>
      </c>
      <c r="G172">
        <v>1</v>
      </c>
      <c r="H172">
        <v>2</v>
      </c>
      <c r="I172" t="s">
        <v>368</v>
      </c>
      <c r="J172" t="s">
        <v>369</v>
      </c>
      <c r="K172" t="s">
        <v>370</v>
      </c>
      <c r="L172">
        <v>1368</v>
      </c>
      <c r="N172">
        <v>1011</v>
      </c>
      <c r="O172" t="s">
        <v>336</v>
      </c>
      <c r="P172" t="s">
        <v>336</v>
      </c>
      <c r="Q172">
        <v>1</v>
      </c>
      <c r="W172">
        <v>0</v>
      </c>
      <c r="X172">
        <v>-365761310</v>
      </c>
      <c r="Y172">
        <v>0.28999999999999998</v>
      </c>
      <c r="AA172">
        <v>0</v>
      </c>
      <c r="AB172">
        <v>87.17</v>
      </c>
      <c r="AC172">
        <v>11.6</v>
      </c>
      <c r="AD172">
        <v>0</v>
      </c>
      <c r="AE172">
        <v>0</v>
      </c>
      <c r="AF172">
        <v>87.17</v>
      </c>
      <c r="AG172">
        <v>11.6</v>
      </c>
      <c r="AH172">
        <v>0</v>
      </c>
      <c r="AI172">
        <v>1</v>
      </c>
      <c r="AJ172">
        <v>1</v>
      </c>
      <c r="AK172">
        <v>1</v>
      </c>
      <c r="AL172">
        <v>1</v>
      </c>
      <c r="AN172">
        <v>0</v>
      </c>
      <c r="AO172">
        <v>1</v>
      </c>
      <c r="AP172">
        <v>0</v>
      </c>
      <c r="AQ172">
        <v>0</v>
      </c>
      <c r="AR172">
        <v>0</v>
      </c>
      <c r="AS172" t="s">
        <v>3</v>
      </c>
      <c r="AT172">
        <v>0.28999999999999998</v>
      </c>
      <c r="AU172" t="s">
        <v>3</v>
      </c>
      <c r="AV172">
        <v>0</v>
      </c>
      <c r="AW172">
        <v>2</v>
      </c>
      <c r="AX172">
        <v>31236947</v>
      </c>
      <c r="AY172">
        <v>1</v>
      </c>
      <c r="AZ172">
        <v>0</v>
      </c>
      <c r="BA172">
        <v>169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X172">
        <f>Y172*Source!I76</f>
        <v>4.3499999999999997E-2</v>
      </c>
      <c r="CY172">
        <f>AB172</f>
        <v>87.17</v>
      </c>
      <c r="CZ172">
        <f>AF172</f>
        <v>87.17</v>
      </c>
      <c r="DA172">
        <f>AJ172</f>
        <v>1</v>
      </c>
      <c r="DB172">
        <v>0</v>
      </c>
    </row>
    <row r="173" spans="1:106" x14ac:dyDescent="0.2">
      <c r="A173">
        <f>ROW(Source!A76)</f>
        <v>76</v>
      </c>
      <c r="B173">
        <v>31230745</v>
      </c>
      <c r="C173">
        <v>31236933</v>
      </c>
      <c r="D173">
        <v>24262152</v>
      </c>
      <c r="E173">
        <v>1</v>
      </c>
      <c r="F173">
        <v>1</v>
      </c>
      <c r="G173">
        <v>1</v>
      </c>
      <c r="H173">
        <v>3</v>
      </c>
      <c r="I173" t="s">
        <v>376</v>
      </c>
      <c r="J173" t="s">
        <v>377</v>
      </c>
      <c r="K173" t="s">
        <v>378</v>
      </c>
      <c r="L173">
        <v>1348</v>
      </c>
      <c r="N173">
        <v>1009</v>
      </c>
      <c r="O173" t="s">
        <v>52</v>
      </c>
      <c r="P173" t="s">
        <v>52</v>
      </c>
      <c r="Q173">
        <v>1000</v>
      </c>
      <c r="W173">
        <v>0</v>
      </c>
      <c r="X173">
        <v>1402553051</v>
      </c>
      <c r="Y173">
        <v>1.1999999999999999E-3</v>
      </c>
      <c r="AA173">
        <v>41683.440000000002</v>
      </c>
      <c r="AB173">
        <v>0</v>
      </c>
      <c r="AC173">
        <v>0</v>
      </c>
      <c r="AD173">
        <v>0</v>
      </c>
      <c r="AE173">
        <v>11978</v>
      </c>
      <c r="AF173">
        <v>0</v>
      </c>
      <c r="AG173">
        <v>0</v>
      </c>
      <c r="AH173">
        <v>0</v>
      </c>
      <c r="AI173">
        <v>3.48</v>
      </c>
      <c r="AJ173">
        <v>1</v>
      </c>
      <c r="AK173">
        <v>1</v>
      </c>
      <c r="AL173">
        <v>1</v>
      </c>
      <c r="AN173">
        <v>0</v>
      </c>
      <c r="AO173">
        <v>1</v>
      </c>
      <c r="AP173">
        <v>0</v>
      </c>
      <c r="AQ173">
        <v>0</v>
      </c>
      <c r="AR173">
        <v>0</v>
      </c>
      <c r="AS173" t="s">
        <v>3</v>
      </c>
      <c r="AT173">
        <v>1.1999999999999999E-3</v>
      </c>
      <c r="AU173" t="s">
        <v>3</v>
      </c>
      <c r="AV173">
        <v>0</v>
      </c>
      <c r="AW173">
        <v>2</v>
      </c>
      <c r="AX173">
        <v>31236948</v>
      </c>
      <c r="AY173">
        <v>1</v>
      </c>
      <c r="AZ173">
        <v>0</v>
      </c>
      <c r="BA173">
        <v>170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X173">
        <f>Y173*Source!I76</f>
        <v>1.7999999999999998E-4</v>
      </c>
      <c r="CY173">
        <f>AA173</f>
        <v>41683.440000000002</v>
      </c>
      <c r="CZ173">
        <f>AE173</f>
        <v>11978</v>
      </c>
      <c r="DA173">
        <f>AI173</f>
        <v>3.48</v>
      </c>
      <c r="DB173">
        <v>0</v>
      </c>
    </row>
    <row r="174" spans="1:106" x14ac:dyDescent="0.2">
      <c r="A174">
        <f>ROW(Source!A76)</f>
        <v>76</v>
      </c>
      <c r="B174">
        <v>31230745</v>
      </c>
      <c r="C174">
        <v>31236933</v>
      </c>
      <c r="D174">
        <v>24298555</v>
      </c>
      <c r="E174">
        <v>1</v>
      </c>
      <c r="F174">
        <v>1</v>
      </c>
      <c r="G174">
        <v>1</v>
      </c>
      <c r="H174">
        <v>3</v>
      </c>
      <c r="I174" t="s">
        <v>429</v>
      </c>
      <c r="J174" t="s">
        <v>430</v>
      </c>
      <c r="K174" t="s">
        <v>431</v>
      </c>
      <c r="L174">
        <v>1339</v>
      </c>
      <c r="N174">
        <v>1007</v>
      </c>
      <c r="O174" t="s">
        <v>68</v>
      </c>
      <c r="P174" t="s">
        <v>68</v>
      </c>
      <c r="Q174">
        <v>1</v>
      </c>
      <c r="W174">
        <v>0</v>
      </c>
      <c r="X174">
        <v>-1712407345</v>
      </c>
      <c r="Y174">
        <v>8.1000000000000003E-2</v>
      </c>
      <c r="AA174">
        <v>3993</v>
      </c>
      <c r="AB174">
        <v>0</v>
      </c>
      <c r="AC174">
        <v>0</v>
      </c>
      <c r="AD174">
        <v>0</v>
      </c>
      <c r="AE174">
        <v>1100</v>
      </c>
      <c r="AF174">
        <v>0</v>
      </c>
      <c r="AG174">
        <v>0</v>
      </c>
      <c r="AH174">
        <v>0</v>
      </c>
      <c r="AI174">
        <v>3.63</v>
      </c>
      <c r="AJ174">
        <v>1</v>
      </c>
      <c r="AK174">
        <v>1</v>
      </c>
      <c r="AL174">
        <v>1</v>
      </c>
      <c r="AN174">
        <v>0</v>
      </c>
      <c r="AO174">
        <v>1</v>
      </c>
      <c r="AP174">
        <v>0</v>
      </c>
      <c r="AQ174">
        <v>0</v>
      </c>
      <c r="AR174">
        <v>0</v>
      </c>
      <c r="AS174" t="s">
        <v>3</v>
      </c>
      <c r="AT174">
        <v>8.1000000000000003E-2</v>
      </c>
      <c r="AU174" t="s">
        <v>3</v>
      </c>
      <c r="AV174">
        <v>0</v>
      </c>
      <c r="AW174">
        <v>2</v>
      </c>
      <c r="AX174">
        <v>31236949</v>
      </c>
      <c r="AY174">
        <v>1</v>
      </c>
      <c r="AZ174">
        <v>0</v>
      </c>
      <c r="BA174">
        <v>171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X174">
        <f>Y174*Source!I76</f>
        <v>1.2149999999999999E-2</v>
      </c>
      <c r="CY174">
        <f>AA174</f>
        <v>3993</v>
      </c>
      <c r="CZ174">
        <f>AE174</f>
        <v>1100</v>
      </c>
      <c r="DA174">
        <f>AI174</f>
        <v>3.63</v>
      </c>
      <c r="DB174">
        <v>0</v>
      </c>
    </row>
    <row r="175" spans="1:106" x14ac:dyDescent="0.2">
      <c r="A175">
        <f>ROW(Source!A76)</f>
        <v>76</v>
      </c>
      <c r="B175">
        <v>31230745</v>
      </c>
      <c r="C175">
        <v>31236933</v>
      </c>
      <c r="D175">
        <v>24335343</v>
      </c>
      <c r="E175">
        <v>1</v>
      </c>
      <c r="F175">
        <v>1</v>
      </c>
      <c r="G175">
        <v>1</v>
      </c>
      <c r="H175">
        <v>3</v>
      </c>
      <c r="I175" t="s">
        <v>158</v>
      </c>
      <c r="J175" t="s">
        <v>160</v>
      </c>
      <c r="K175" t="s">
        <v>159</v>
      </c>
      <c r="L175">
        <v>1339</v>
      </c>
      <c r="N175">
        <v>1007</v>
      </c>
      <c r="O175" t="s">
        <v>68</v>
      </c>
      <c r="P175" t="s">
        <v>68</v>
      </c>
      <c r="Q175">
        <v>1</v>
      </c>
      <c r="W175">
        <v>0</v>
      </c>
      <c r="X175">
        <v>1618724873</v>
      </c>
      <c r="Y175">
        <v>10.199999999999999</v>
      </c>
      <c r="AA175">
        <v>3947.75</v>
      </c>
      <c r="AB175">
        <v>0</v>
      </c>
      <c r="AC175">
        <v>0</v>
      </c>
      <c r="AD175">
        <v>0</v>
      </c>
      <c r="AE175">
        <v>725.69</v>
      </c>
      <c r="AF175">
        <v>0</v>
      </c>
      <c r="AG175">
        <v>0</v>
      </c>
      <c r="AH175">
        <v>0</v>
      </c>
      <c r="AI175">
        <v>5.44</v>
      </c>
      <c r="AJ175">
        <v>1</v>
      </c>
      <c r="AK175">
        <v>1</v>
      </c>
      <c r="AL175">
        <v>1</v>
      </c>
      <c r="AN175">
        <v>0</v>
      </c>
      <c r="AO175">
        <v>0</v>
      </c>
      <c r="AP175">
        <v>0</v>
      </c>
      <c r="AQ175">
        <v>0</v>
      </c>
      <c r="AR175">
        <v>0</v>
      </c>
      <c r="AS175" t="s">
        <v>3</v>
      </c>
      <c r="AT175">
        <v>10.199999999999999</v>
      </c>
      <c r="AU175" t="s">
        <v>3</v>
      </c>
      <c r="AV175">
        <v>0</v>
      </c>
      <c r="AW175">
        <v>1</v>
      </c>
      <c r="AX175">
        <v>-1</v>
      </c>
      <c r="AY175">
        <v>0</v>
      </c>
      <c r="AZ175">
        <v>0</v>
      </c>
      <c r="BA175" t="s">
        <v>3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X175">
        <f>Y175*Source!I76</f>
        <v>1.5299999999999998</v>
      </c>
      <c r="CY175">
        <f>AA175</f>
        <v>3947.75</v>
      </c>
      <c r="CZ175">
        <f>AE175</f>
        <v>725.69</v>
      </c>
      <c r="DA175">
        <f>AI175</f>
        <v>5.44</v>
      </c>
      <c r="DB175">
        <v>0</v>
      </c>
    </row>
    <row r="176" spans="1:106" x14ac:dyDescent="0.2">
      <c r="A176">
        <f>ROW(Source!A76)</f>
        <v>76</v>
      </c>
      <c r="B176">
        <v>31230745</v>
      </c>
      <c r="C176">
        <v>31236933</v>
      </c>
      <c r="D176">
        <v>24786312</v>
      </c>
      <c r="E176">
        <v>1</v>
      </c>
      <c r="F176">
        <v>1</v>
      </c>
      <c r="G176">
        <v>1</v>
      </c>
      <c r="H176">
        <v>3</v>
      </c>
      <c r="I176" t="s">
        <v>154</v>
      </c>
      <c r="J176" t="s">
        <v>156</v>
      </c>
      <c r="K176" t="s">
        <v>155</v>
      </c>
      <c r="L176">
        <v>1339</v>
      </c>
      <c r="N176">
        <v>1007</v>
      </c>
      <c r="O176" t="s">
        <v>68</v>
      </c>
      <c r="P176" t="s">
        <v>68</v>
      </c>
      <c r="Q176">
        <v>1</v>
      </c>
      <c r="W176">
        <v>1</v>
      </c>
      <c r="X176">
        <v>467746912</v>
      </c>
      <c r="Y176">
        <v>-10.199999999999999</v>
      </c>
      <c r="AA176">
        <v>3252</v>
      </c>
      <c r="AB176">
        <v>0</v>
      </c>
      <c r="AC176">
        <v>0</v>
      </c>
      <c r="AD176">
        <v>0</v>
      </c>
      <c r="AE176">
        <v>600</v>
      </c>
      <c r="AF176">
        <v>0</v>
      </c>
      <c r="AG176">
        <v>0</v>
      </c>
      <c r="AH176">
        <v>0</v>
      </c>
      <c r="AI176">
        <v>5.42</v>
      </c>
      <c r="AJ176">
        <v>1</v>
      </c>
      <c r="AK176">
        <v>1</v>
      </c>
      <c r="AL176">
        <v>1</v>
      </c>
      <c r="AN176">
        <v>0</v>
      </c>
      <c r="AO176">
        <v>1</v>
      </c>
      <c r="AP176">
        <v>0</v>
      </c>
      <c r="AQ176">
        <v>0</v>
      </c>
      <c r="AR176">
        <v>0</v>
      </c>
      <c r="AS176" t="s">
        <v>3</v>
      </c>
      <c r="AT176">
        <v>-10.199999999999999</v>
      </c>
      <c r="AU176" t="s">
        <v>3</v>
      </c>
      <c r="AV176">
        <v>0</v>
      </c>
      <c r="AW176">
        <v>2</v>
      </c>
      <c r="AX176">
        <v>31236950</v>
      </c>
      <c r="AY176">
        <v>1</v>
      </c>
      <c r="AZ176">
        <v>6144</v>
      </c>
      <c r="BA176">
        <v>172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X176">
        <f>Y176*Source!I76</f>
        <v>-1.5299999999999998</v>
      </c>
      <c r="CY176">
        <f>AA176</f>
        <v>3252</v>
      </c>
      <c r="CZ176">
        <f>AE176</f>
        <v>600</v>
      </c>
      <c r="DA176">
        <f>AI176</f>
        <v>5.42</v>
      </c>
      <c r="DB176">
        <v>0</v>
      </c>
    </row>
    <row r="177" spans="1:106" x14ac:dyDescent="0.2">
      <c r="A177">
        <f>ROW(Source!A81)</f>
        <v>81</v>
      </c>
      <c r="B177">
        <v>31230744</v>
      </c>
      <c r="C177">
        <v>31236953</v>
      </c>
      <c r="D177">
        <v>9415440</v>
      </c>
      <c r="E177">
        <v>1</v>
      </c>
      <c r="F177">
        <v>1</v>
      </c>
      <c r="G177">
        <v>1</v>
      </c>
      <c r="H177">
        <v>1</v>
      </c>
      <c r="I177" t="s">
        <v>421</v>
      </c>
      <c r="J177" t="s">
        <v>3</v>
      </c>
      <c r="K177" t="s">
        <v>422</v>
      </c>
      <c r="L177">
        <v>1369</v>
      </c>
      <c r="N177">
        <v>1013</v>
      </c>
      <c r="O177" t="s">
        <v>339</v>
      </c>
      <c r="P177" t="s">
        <v>339</v>
      </c>
      <c r="Q177">
        <v>1</v>
      </c>
      <c r="W177">
        <v>0</v>
      </c>
      <c r="X177">
        <v>1774519361</v>
      </c>
      <c r="Y177">
        <v>7.1499999999999995</v>
      </c>
      <c r="AA177">
        <v>0</v>
      </c>
      <c r="AB177">
        <v>0</v>
      </c>
      <c r="AC177">
        <v>0</v>
      </c>
      <c r="AD177">
        <v>8.31</v>
      </c>
      <c r="AE177">
        <v>0</v>
      </c>
      <c r="AF177">
        <v>0</v>
      </c>
      <c r="AG177">
        <v>0</v>
      </c>
      <c r="AH177">
        <v>8.31</v>
      </c>
      <c r="AI177">
        <v>1</v>
      </c>
      <c r="AJ177">
        <v>1</v>
      </c>
      <c r="AK177">
        <v>1</v>
      </c>
      <c r="AL177">
        <v>1</v>
      </c>
      <c r="AN177">
        <v>0</v>
      </c>
      <c r="AO177">
        <v>1</v>
      </c>
      <c r="AP177">
        <v>1</v>
      </c>
      <c r="AQ177">
        <v>0</v>
      </c>
      <c r="AR177">
        <v>0</v>
      </c>
      <c r="AS177" t="s">
        <v>3</v>
      </c>
      <c r="AT177">
        <v>1.43</v>
      </c>
      <c r="AU177" t="s">
        <v>165</v>
      </c>
      <c r="AV177">
        <v>1</v>
      </c>
      <c r="AW177">
        <v>2</v>
      </c>
      <c r="AX177">
        <v>31236963</v>
      </c>
      <c r="AY177">
        <v>1</v>
      </c>
      <c r="AZ177">
        <v>0</v>
      </c>
      <c r="BA177">
        <v>173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X177">
        <f>Y177*Source!I81</f>
        <v>1.0724999999999998</v>
      </c>
      <c r="CY177">
        <f>AD177</f>
        <v>8.31</v>
      </c>
      <c r="CZ177">
        <f>AH177</f>
        <v>8.31</v>
      </c>
      <c r="DA177">
        <f>AL177</f>
        <v>1</v>
      </c>
      <c r="DB177">
        <v>0</v>
      </c>
    </row>
    <row r="178" spans="1:106" x14ac:dyDescent="0.2">
      <c r="A178">
        <f>ROW(Source!A81)</f>
        <v>81</v>
      </c>
      <c r="B178">
        <v>31230744</v>
      </c>
      <c r="C178">
        <v>31236953</v>
      </c>
      <c r="D178">
        <v>121548</v>
      </c>
      <c r="E178">
        <v>1</v>
      </c>
      <c r="F178">
        <v>1</v>
      </c>
      <c r="G178">
        <v>1</v>
      </c>
      <c r="H178">
        <v>1</v>
      </c>
      <c r="I178" t="s">
        <v>26</v>
      </c>
      <c r="J178" t="s">
        <v>3</v>
      </c>
      <c r="K178" t="s">
        <v>331</v>
      </c>
      <c r="L178">
        <v>608254</v>
      </c>
      <c r="N178">
        <v>1013</v>
      </c>
      <c r="O178" t="s">
        <v>332</v>
      </c>
      <c r="P178" t="s">
        <v>332</v>
      </c>
      <c r="Q178">
        <v>1</v>
      </c>
      <c r="W178">
        <v>0</v>
      </c>
      <c r="X178">
        <v>-185737400</v>
      </c>
      <c r="Y178">
        <v>0.6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1</v>
      </c>
      <c r="AJ178">
        <v>1</v>
      </c>
      <c r="AK178">
        <v>1</v>
      </c>
      <c r="AL178">
        <v>1</v>
      </c>
      <c r="AN178">
        <v>0</v>
      </c>
      <c r="AO178">
        <v>1</v>
      </c>
      <c r="AP178">
        <v>1</v>
      </c>
      <c r="AQ178">
        <v>0</v>
      </c>
      <c r="AR178">
        <v>0</v>
      </c>
      <c r="AS178" t="s">
        <v>3</v>
      </c>
      <c r="AT178">
        <v>0.12</v>
      </c>
      <c r="AU178" t="s">
        <v>165</v>
      </c>
      <c r="AV178">
        <v>2</v>
      </c>
      <c r="AW178">
        <v>2</v>
      </c>
      <c r="AX178">
        <v>31236964</v>
      </c>
      <c r="AY178">
        <v>1</v>
      </c>
      <c r="AZ178">
        <v>0</v>
      </c>
      <c r="BA178">
        <v>174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X178">
        <f>Y178*Source!I81</f>
        <v>0.09</v>
      </c>
      <c r="CY178">
        <f>AD178</f>
        <v>0</v>
      </c>
      <c r="CZ178">
        <f>AH178</f>
        <v>0</v>
      </c>
      <c r="DA178">
        <f>AL178</f>
        <v>1</v>
      </c>
      <c r="DB178">
        <v>0</v>
      </c>
    </row>
    <row r="179" spans="1:106" x14ac:dyDescent="0.2">
      <c r="A179">
        <f>ROW(Source!A81)</f>
        <v>81</v>
      </c>
      <c r="B179">
        <v>31230744</v>
      </c>
      <c r="C179">
        <v>31236953</v>
      </c>
      <c r="D179">
        <v>24266614</v>
      </c>
      <c r="E179">
        <v>1</v>
      </c>
      <c r="F179">
        <v>1</v>
      </c>
      <c r="G179">
        <v>1</v>
      </c>
      <c r="H179">
        <v>2</v>
      </c>
      <c r="I179" t="s">
        <v>423</v>
      </c>
      <c r="J179" t="s">
        <v>424</v>
      </c>
      <c r="K179" t="s">
        <v>425</v>
      </c>
      <c r="L179">
        <v>1368</v>
      </c>
      <c r="N179">
        <v>1011</v>
      </c>
      <c r="O179" t="s">
        <v>336</v>
      </c>
      <c r="P179" t="s">
        <v>336</v>
      </c>
      <c r="Q179">
        <v>1</v>
      </c>
      <c r="W179">
        <v>0</v>
      </c>
      <c r="X179">
        <v>398370392</v>
      </c>
      <c r="Y179">
        <v>0.6</v>
      </c>
      <c r="AA179">
        <v>0</v>
      </c>
      <c r="AB179">
        <v>96.89</v>
      </c>
      <c r="AC179">
        <v>13.5</v>
      </c>
      <c r="AD179">
        <v>0</v>
      </c>
      <c r="AE179">
        <v>0</v>
      </c>
      <c r="AF179">
        <v>96.89</v>
      </c>
      <c r="AG179">
        <v>13.5</v>
      </c>
      <c r="AH179">
        <v>0</v>
      </c>
      <c r="AI179">
        <v>1</v>
      </c>
      <c r="AJ179">
        <v>1</v>
      </c>
      <c r="AK179">
        <v>1</v>
      </c>
      <c r="AL179">
        <v>1</v>
      </c>
      <c r="AN179">
        <v>0</v>
      </c>
      <c r="AO179">
        <v>1</v>
      </c>
      <c r="AP179">
        <v>1</v>
      </c>
      <c r="AQ179">
        <v>0</v>
      </c>
      <c r="AR179">
        <v>0</v>
      </c>
      <c r="AS179" t="s">
        <v>3</v>
      </c>
      <c r="AT179">
        <v>0.12</v>
      </c>
      <c r="AU179" t="s">
        <v>165</v>
      </c>
      <c r="AV179">
        <v>0</v>
      </c>
      <c r="AW179">
        <v>2</v>
      </c>
      <c r="AX179">
        <v>31236965</v>
      </c>
      <c r="AY179">
        <v>1</v>
      </c>
      <c r="AZ179">
        <v>0</v>
      </c>
      <c r="BA179">
        <v>175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X179">
        <f>Y179*Source!I81</f>
        <v>0.09</v>
      </c>
      <c r="CY179">
        <f>AB179</f>
        <v>96.89</v>
      </c>
      <c r="CZ179">
        <f>AF179</f>
        <v>96.89</v>
      </c>
      <c r="DA179">
        <f>AJ179</f>
        <v>1</v>
      </c>
      <c r="DB179">
        <v>0</v>
      </c>
    </row>
    <row r="180" spans="1:106" x14ac:dyDescent="0.2">
      <c r="A180">
        <f>ROW(Source!A81)</f>
        <v>81</v>
      </c>
      <c r="B180">
        <v>31230744</v>
      </c>
      <c r="C180">
        <v>31236953</v>
      </c>
      <c r="D180">
        <v>24268463</v>
      </c>
      <c r="E180">
        <v>1</v>
      </c>
      <c r="F180">
        <v>1</v>
      </c>
      <c r="G180">
        <v>1</v>
      </c>
      <c r="H180">
        <v>2</v>
      </c>
      <c r="I180" t="s">
        <v>426</v>
      </c>
      <c r="J180" t="s">
        <v>427</v>
      </c>
      <c r="K180" t="s">
        <v>428</v>
      </c>
      <c r="L180">
        <v>1368</v>
      </c>
      <c r="N180">
        <v>1011</v>
      </c>
      <c r="O180" t="s">
        <v>336</v>
      </c>
      <c r="P180" t="s">
        <v>336</v>
      </c>
      <c r="Q180">
        <v>1</v>
      </c>
      <c r="W180">
        <v>0</v>
      </c>
      <c r="X180">
        <v>1560410255</v>
      </c>
      <c r="Y180">
        <v>0.35000000000000003</v>
      </c>
      <c r="AA180">
        <v>0</v>
      </c>
      <c r="AB180">
        <v>0.5</v>
      </c>
      <c r="AC180">
        <v>0</v>
      </c>
      <c r="AD180">
        <v>0</v>
      </c>
      <c r="AE180">
        <v>0</v>
      </c>
      <c r="AF180">
        <v>0.5</v>
      </c>
      <c r="AG180">
        <v>0</v>
      </c>
      <c r="AH180">
        <v>0</v>
      </c>
      <c r="AI180">
        <v>1</v>
      </c>
      <c r="AJ180">
        <v>1</v>
      </c>
      <c r="AK180">
        <v>1</v>
      </c>
      <c r="AL180">
        <v>1</v>
      </c>
      <c r="AN180">
        <v>0</v>
      </c>
      <c r="AO180">
        <v>1</v>
      </c>
      <c r="AP180">
        <v>1</v>
      </c>
      <c r="AQ180">
        <v>0</v>
      </c>
      <c r="AR180">
        <v>0</v>
      </c>
      <c r="AS180" t="s">
        <v>3</v>
      </c>
      <c r="AT180">
        <v>7.0000000000000007E-2</v>
      </c>
      <c r="AU180" t="s">
        <v>165</v>
      </c>
      <c r="AV180">
        <v>0</v>
      </c>
      <c r="AW180">
        <v>2</v>
      </c>
      <c r="AX180">
        <v>31236966</v>
      </c>
      <c r="AY180">
        <v>1</v>
      </c>
      <c r="AZ180">
        <v>0</v>
      </c>
      <c r="BA180">
        <v>176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X180">
        <f>Y180*Source!I81</f>
        <v>5.2500000000000005E-2</v>
      </c>
      <c r="CY180">
        <f>AB180</f>
        <v>0.5</v>
      </c>
      <c r="CZ180">
        <f>AF180</f>
        <v>0.5</v>
      </c>
      <c r="DA180">
        <f>AJ180</f>
        <v>1</v>
      </c>
      <c r="DB180">
        <v>0</v>
      </c>
    </row>
    <row r="181" spans="1:106" x14ac:dyDescent="0.2">
      <c r="A181">
        <f>ROW(Source!A81)</f>
        <v>81</v>
      </c>
      <c r="B181">
        <v>31230744</v>
      </c>
      <c r="C181">
        <v>31236953</v>
      </c>
      <c r="D181">
        <v>24262102</v>
      </c>
      <c r="E181">
        <v>1</v>
      </c>
      <c r="F181">
        <v>1</v>
      </c>
      <c r="G181">
        <v>1</v>
      </c>
      <c r="H181">
        <v>2</v>
      </c>
      <c r="I181" t="s">
        <v>368</v>
      </c>
      <c r="J181" t="s">
        <v>369</v>
      </c>
      <c r="K181" t="s">
        <v>370</v>
      </c>
      <c r="L181">
        <v>1368</v>
      </c>
      <c r="N181">
        <v>1011</v>
      </c>
      <c r="O181" t="s">
        <v>336</v>
      </c>
      <c r="P181" t="s">
        <v>336</v>
      </c>
      <c r="Q181">
        <v>1</v>
      </c>
      <c r="W181">
        <v>0</v>
      </c>
      <c r="X181">
        <v>-365761310</v>
      </c>
      <c r="Y181">
        <v>0.15</v>
      </c>
      <c r="AA181">
        <v>0</v>
      </c>
      <c r="AB181">
        <v>87.17</v>
      </c>
      <c r="AC181">
        <v>11.6</v>
      </c>
      <c r="AD181">
        <v>0</v>
      </c>
      <c r="AE181">
        <v>0</v>
      </c>
      <c r="AF181">
        <v>87.17</v>
      </c>
      <c r="AG181">
        <v>11.6</v>
      </c>
      <c r="AH181">
        <v>0</v>
      </c>
      <c r="AI181">
        <v>1</v>
      </c>
      <c r="AJ181">
        <v>1</v>
      </c>
      <c r="AK181">
        <v>1</v>
      </c>
      <c r="AL181">
        <v>1</v>
      </c>
      <c r="AN181">
        <v>0</v>
      </c>
      <c r="AO181">
        <v>1</v>
      </c>
      <c r="AP181">
        <v>1</v>
      </c>
      <c r="AQ181">
        <v>0</v>
      </c>
      <c r="AR181">
        <v>0</v>
      </c>
      <c r="AS181" t="s">
        <v>3</v>
      </c>
      <c r="AT181">
        <v>0.03</v>
      </c>
      <c r="AU181" t="s">
        <v>165</v>
      </c>
      <c r="AV181">
        <v>0</v>
      </c>
      <c r="AW181">
        <v>2</v>
      </c>
      <c r="AX181">
        <v>31236967</v>
      </c>
      <c r="AY181">
        <v>1</v>
      </c>
      <c r="AZ181">
        <v>0</v>
      </c>
      <c r="BA181">
        <v>177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X181">
        <f>Y181*Source!I81</f>
        <v>2.2499999999999999E-2</v>
      </c>
      <c r="CY181">
        <f>AB181</f>
        <v>87.17</v>
      </c>
      <c r="CZ181">
        <f>AF181</f>
        <v>87.17</v>
      </c>
      <c r="DA181">
        <f>AJ181</f>
        <v>1</v>
      </c>
      <c r="DB181">
        <v>0</v>
      </c>
    </row>
    <row r="182" spans="1:106" x14ac:dyDescent="0.2">
      <c r="A182">
        <f>ROW(Source!A81)</f>
        <v>81</v>
      </c>
      <c r="B182">
        <v>31230744</v>
      </c>
      <c r="C182">
        <v>31236953</v>
      </c>
      <c r="D182">
        <v>24262152</v>
      </c>
      <c r="E182">
        <v>1</v>
      </c>
      <c r="F182">
        <v>1</v>
      </c>
      <c r="G182">
        <v>1</v>
      </c>
      <c r="H182">
        <v>3</v>
      </c>
      <c r="I182" t="s">
        <v>376</v>
      </c>
      <c r="J182" t="s">
        <v>377</v>
      </c>
      <c r="K182" t="s">
        <v>378</v>
      </c>
      <c r="L182">
        <v>1348</v>
      </c>
      <c r="N182">
        <v>1009</v>
      </c>
      <c r="O182" t="s">
        <v>52</v>
      </c>
      <c r="P182" t="s">
        <v>52</v>
      </c>
      <c r="Q182">
        <v>1000</v>
      </c>
      <c r="W182">
        <v>0</v>
      </c>
      <c r="X182">
        <v>1402553051</v>
      </c>
      <c r="Y182">
        <v>5.0000000000000001E-4</v>
      </c>
      <c r="AA182">
        <v>11978</v>
      </c>
      <c r="AB182">
        <v>0</v>
      </c>
      <c r="AC182">
        <v>0</v>
      </c>
      <c r="AD182">
        <v>0</v>
      </c>
      <c r="AE182">
        <v>11978</v>
      </c>
      <c r="AF182">
        <v>0</v>
      </c>
      <c r="AG182">
        <v>0</v>
      </c>
      <c r="AH182">
        <v>0</v>
      </c>
      <c r="AI182">
        <v>1</v>
      </c>
      <c r="AJ182">
        <v>1</v>
      </c>
      <c r="AK182">
        <v>1</v>
      </c>
      <c r="AL182">
        <v>1</v>
      </c>
      <c r="AN182">
        <v>0</v>
      </c>
      <c r="AO182">
        <v>1</v>
      </c>
      <c r="AP182">
        <v>1</v>
      </c>
      <c r="AQ182">
        <v>0</v>
      </c>
      <c r="AR182">
        <v>0</v>
      </c>
      <c r="AS182" t="s">
        <v>3</v>
      </c>
      <c r="AT182">
        <v>1E-4</v>
      </c>
      <c r="AU182" t="s">
        <v>165</v>
      </c>
      <c r="AV182">
        <v>0</v>
      </c>
      <c r="AW182">
        <v>2</v>
      </c>
      <c r="AX182">
        <v>31236968</v>
      </c>
      <c r="AY182">
        <v>1</v>
      </c>
      <c r="AZ182">
        <v>0</v>
      </c>
      <c r="BA182">
        <v>178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X182">
        <f>Y182*Source!I81</f>
        <v>7.4999999999999993E-5</v>
      </c>
      <c r="CY182">
        <f>AA182</f>
        <v>11978</v>
      </c>
      <c r="CZ182">
        <f>AE182</f>
        <v>11978</v>
      </c>
      <c r="DA182">
        <f>AI182</f>
        <v>1</v>
      </c>
      <c r="DB182">
        <v>0</v>
      </c>
    </row>
    <row r="183" spans="1:106" x14ac:dyDescent="0.2">
      <c r="A183">
        <f>ROW(Source!A81)</f>
        <v>81</v>
      </c>
      <c r="B183">
        <v>31230744</v>
      </c>
      <c r="C183">
        <v>31236953</v>
      </c>
      <c r="D183">
        <v>24298555</v>
      </c>
      <c r="E183">
        <v>1</v>
      </c>
      <c r="F183">
        <v>1</v>
      </c>
      <c r="G183">
        <v>1</v>
      </c>
      <c r="H183">
        <v>3</v>
      </c>
      <c r="I183" t="s">
        <v>429</v>
      </c>
      <c r="J183" t="s">
        <v>430</v>
      </c>
      <c r="K183" t="s">
        <v>431</v>
      </c>
      <c r="L183">
        <v>1339</v>
      </c>
      <c r="N183">
        <v>1007</v>
      </c>
      <c r="O183" t="s">
        <v>68</v>
      </c>
      <c r="P183" t="s">
        <v>68</v>
      </c>
      <c r="Q183">
        <v>1</v>
      </c>
      <c r="W183">
        <v>0</v>
      </c>
      <c r="X183">
        <v>-1712407345</v>
      </c>
      <c r="Y183">
        <v>0.04</v>
      </c>
      <c r="AA183">
        <v>1100</v>
      </c>
      <c r="AB183">
        <v>0</v>
      </c>
      <c r="AC183">
        <v>0</v>
      </c>
      <c r="AD183">
        <v>0</v>
      </c>
      <c r="AE183">
        <v>1100</v>
      </c>
      <c r="AF183">
        <v>0</v>
      </c>
      <c r="AG183">
        <v>0</v>
      </c>
      <c r="AH183">
        <v>0</v>
      </c>
      <c r="AI183">
        <v>1</v>
      </c>
      <c r="AJ183">
        <v>1</v>
      </c>
      <c r="AK183">
        <v>1</v>
      </c>
      <c r="AL183">
        <v>1</v>
      </c>
      <c r="AN183">
        <v>0</v>
      </c>
      <c r="AO183">
        <v>1</v>
      </c>
      <c r="AP183">
        <v>1</v>
      </c>
      <c r="AQ183">
        <v>0</v>
      </c>
      <c r="AR183">
        <v>0</v>
      </c>
      <c r="AS183" t="s">
        <v>3</v>
      </c>
      <c r="AT183">
        <v>8.0000000000000002E-3</v>
      </c>
      <c r="AU183" t="s">
        <v>165</v>
      </c>
      <c r="AV183">
        <v>0</v>
      </c>
      <c r="AW183">
        <v>2</v>
      </c>
      <c r="AX183">
        <v>31236969</v>
      </c>
      <c r="AY183">
        <v>1</v>
      </c>
      <c r="AZ183">
        <v>0</v>
      </c>
      <c r="BA183">
        <v>179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X183">
        <f>Y183*Source!I81</f>
        <v>6.0000000000000001E-3</v>
      </c>
      <c r="CY183">
        <f>AA183</f>
        <v>1100</v>
      </c>
      <c r="CZ183">
        <f>AE183</f>
        <v>1100</v>
      </c>
      <c r="DA183">
        <f>AI183</f>
        <v>1</v>
      </c>
      <c r="DB183">
        <v>0</v>
      </c>
    </row>
    <row r="184" spans="1:106" x14ac:dyDescent="0.2">
      <c r="A184">
        <f>ROW(Source!A81)</f>
        <v>81</v>
      </c>
      <c r="B184">
        <v>31230744</v>
      </c>
      <c r="C184">
        <v>31236953</v>
      </c>
      <c r="D184">
        <v>24335343</v>
      </c>
      <c r="E184">
        <v>1</v>
      </c>
      <c r="F184">
        <v>1</v>
      </c>
      <c r="G184">
        <v>1</v>
      </c>
      <c r="H184">
        <v>3</v>
      </c>
      <c r="I184" t="s">
        <v>158</v>
      </c>
      <c r="J184" t="s">
        <v>160</v>
      </c>
      <c r="K184" t="s">
        <v>159</v>
      </c>
      <c r="L184">
        <v>1339</v>
      </c>
      <c r="N184">
        <v>1007</v>
      </c>
      <c r="O184" t="s">
        <v>68</v>
      </c>
      <c r="P184" t="s">
        <v>68</v>
      </c>
      <c r="Q184">
        <v>1</v>
      </c>
      <c r="W184">
        <v>0</v>
      </c>
      <c r="X184">
        <v>1618724873</v>
      </c>
      <c r="Y184">
        <v>5.0999999999999996</v>
      </c>
      <c r="AA184">
        <v>725.69</v>
      </c>
      <c r="AB184">
        <v>0</v>
      </c>
      <c r="AC184">
        <v>0</v>
      </c>
      <c r="AD184">
        <v>0</v>
      </c>
      <c r="AE184">
        <v>725.69</v>
      </c>
      <c r="AF184">
        <v>0</v>
      </c>
      <c r="AG184">
        <v>0</v>
      </c>
      <c r="AH184">
        <v>0</v>
      </c>
      <c r="AI184">
        <v>1</v>
      </c>
      <c r="AJ184">
        <v>1</v>
      </c>
      <c r="AK184">
        <v>1</v>
      </c>
      <c r="AL184">
        <v>1</v>
      </c>
      <c r="AN184">
        <v>0</v>
      </c>
      <c r="AO184">
        <v>0</v>
      </c>
      <c r="AP184">
        <v>0</v>
      </c>
      <c r="AQ184">
        <v>0</v>
      </c>
      <c r="AR184">
        <v>0</v>
      </c>
      <c r="AS184" t="s">
        <v>3</v>
      </c>
      <c r="AT184">
        <v>5.0999999999999996</v>
      </c>
      <c r="AU184" t="s">
        <v>3</v>
      </c>
      <c r="AV184">
        <v>0</v>
      </c>
      <c r="AW184">
        <v>1</v>
      </c>
      <c r="AX184">
        <v>-1</v>
      </c>
      <c r="AY184">
        <v>0</v>
      </c>
      <c r="AZ184">
        <v>0</v>
      </c>
      <c r="BA184" t="s">
        <v>3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X184">
        <f>Y184*Source!I81</f>
        <v>0.7649999999999999</v>
      </c>
      <c r="CY184">
        <f>AA184</f>
        <v>725.69</v>
      </c>
      <c r="CZ184">
        <f>AE184</f>
        <v>725.69</v>
      </c>
      <c r="DA184">
        <f>AI184</f>
        <v>1</v>
      </c>
      <c r="DB184">
        <v>0</v>
      </c>
    </row>
    <row r="185" spans="1:106" x14ac:dyDescent="0.2">
      <c r="A185">
        <f>ROW(Source!A81)</f>
        <v>81</v>
      </c>
      <c r="B185">
        <v>31230744</v>
      </c>
      <c r="C185">
        <v>31236953</v>
      </c>
      <c r="D185">
        <v>24786312</v>
      </c>
      <c r="E185">
        <v>1</v>
      </c>
      <c r="F185">
        <v>1</v>
      </c>
      <c r="G185">
        <v>1</v>
      </c>
      <c r="H185">
        <v>3</v>
      </c>
      <c r="I185" t="s">
        <v>154</v>
      </c>
      <c r="J185" t="s">
        <v>156</v>
      </c>
      <c r="K185" t="s">
        <v>155</v>
      </c>
      <c r="L185">
        <v>1339</v>
      </c>
      <c r="N185">
        <v>1007</v>
      </c>
      <c r="O185" t="s">
        <v>68</v>
      </c>
      <c r="P185" t="s">
        <v>68</v>
      </c>
      <c r="Q185">
        <v>1</v>
      </c>
      <c r="W185">
        <v>1</v>
      </c>
      <c r="X185">
        <v>467746912</v>
      </c>
      <c r="Y185">
        <v>-5.0999999999999996</v>
      </c>
      <c r="AA185">
        <v>600</v>
      </c>
      <c r="AB185">
        <v>0</v>
      </c>
      <c r="AC185">
        <v>0</v>
      </c>
      <c r="AD185">
        <v>0</v>
      </c>
      <c r="AE185">
        <v>600</v>
      </c>
      <c r="AF185">
        <v>0</v>
      </c>
      <c r="AG185">
        <v>0</v>
      </c>
      <c r="AH185">
        <v>0</v>
      </c>
      <c r="AI185">
        <v>1</v>
      </c>
      <c r="AJ185">
        <v>1</v>
      </c>
      <c r="AK185">
        <v>1</v>
      </c>
      <c r="AL185">
        <v>1</v>
      </c>
      <c r="AN185">
        <v>0</v>
      </c>
      <c r="AO185">
        <v>1</v>
      </c>
      <c r="AP185">
        <v>1</v>
      </c>
      <c r="AQ185">
        <v>0</v>
      </c>
      <c r="AR185">
        <v>0</v>
      </c>
      <c r="AS185" t="s">
        <v>3</v>
      </c>
      <c r="AT185">
        <v>-1.02</v>
      </c>
      <c r="AU185" t="s">
        <v>165</v>
      </c>
      <c r="AV185">
        <v>0</v>
      </c>
      <c r="AW185">
        <v>2</v>
      </c>
      <c r="AX185">
        <v>31236970</v>
      </c>
      <c r="AY185">
        <v>1</v>
      </c>
      <c r="AZ185">
        <v>6144</v>
      </c>
      <c r="BA185">
        <v>180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X185">
        <f>Y185*Source!I81</f>
        <v>-0.7649999999999999</v>
      </c>
      <c r="CY185">
        <f>AA185</f>
        <v>600</v>
      </c>
      <c r="CZ185">
        <f>AE185</f>
        <v>600</v>
      </c>
      <c r="DA185">
        <f>AI185</f>
        <v>1</v>
      </c>
      <c r="DB185">
        <v>0</v>
      </c>
    </row>
    <row r="186" spans="1:106" x14ac:dyDescent="0.2">
      <c r="A186">
        <f>ROW(Source!A82)</f>
        <v>82</v>
      </c>
      <c r="B186">
        <v>31230745</v>
      </c>
      <c r="C186">
        <v>31236953</v>
      </c>
      <c r="D186">
        <v>9415440</v>
      </c>
      <c r="E186">
        <v>1</v>
      </c>
      <c r="F186">
        <v>1</v>
      </c>
      <c r="G186">
        <v>1</v>
      </c>
      <c r="H186">
        <v>1</v>
      </c>
      <c r="I186" t="s">
        <v>421</v>
      </c>
      <c r="J186" t="s">
        <v>3</v>
      </c>
      <c r="K186" t="s">
        <v>422</v>
      </c>
      <c r="L186">
        <v>1369</v>
      </c>
      <c r="N186">
        <v>1013</v>
      </c>
      <c r="O186" t="s">
        <v>339</v>
      </c>
      <c r="P186" t="s">
        <v>339</v>
      </c>
      <c r="Q186">
        <v>1</v>
      </c>
      <c r="W186">
        <v>0</v>
      </c>
      <c r="X186">
        <v>1774519361</v>
      </c>
      <c r="Y186">
        <v>7.1499999999999995</v>
      </c>
      <c r="AA186">
        <v>0</v>
      </c>
      <c r="AB186">
        <v>0</v>
      </c>
      <c r="AC186">
        <v>0</v>
      </c>
      <c r="AD186">
        <v>8.31</v>
      </c>
      <c r="AE186">
        <v>0</v>
      </c>
      <c r="AF186">
        <v>0</v>
      </c>
      <c r="AG186">
        <v>0</v>
      </c>
      <c r="AH186">
        <v>8.31</v>
      </c>
      <c r="AI186">
        <v>1</v>
      </c>
      <c r="AJ186">
        <v>1</v>
      </c>
      <c r="AK186">
        <v>1</v>
      </c>
      <c r="AL186">
        <v>1</v>
      </c>
      <c r="AN186">
        <v>0</v>
      </c>
      <c r="AO186">
        <v>1</v>
      </c>
      <c r="AP186">
        <v>1</v>
      </c>
      <c r="AQ186">
        <v>0</v>
      </c>
      <c r="AR186">
        <v>0</v>
      </c>
      <c r="AS186" t="s">
        <v>3</v>
      </c>
      <c r="AT186">
        <v>1.43</v>
      </c>
      <c r="AU186" t="s">
        <v>165</v>
      </c>
      <c r="AV186">
        <v>1</v>
      </c>
      <c r="AW186">
        <v>2</v>
      </c>
      <c r="AX186">
        <v>31236963</v>
      </c>
      <c r="AY186">
        <v>1</v>
      </c>
      <c r="AZ186">
        <v>0</v>
      </c>
      <c r="BA186">
        <v>181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X186">
        <f>Y186*Source!I82</f>
        <v>1.0724999999999998</v>
      </c>
      <c r="CY186">
        <f>AD186</f>
        <v>8.31</v>
      </c>
      <c r="CZ186">
        <f>AH186</f>
        <v>8.31</v>
      </c>
      <c r="DA186">
        <f>AL186</f>
        <v>1</v>
      </c>
      <c r="DB186">
        <v>0</v>
      </c>
    </row>
    <row r="187" spans="1:106" x14ac:dyDescent="0.2">
      <c r="A187">
        <f>ROW(Source!A82)</f>
        <v>82</v>
      </c>
      <c r="B187">
        <v>31230745</v>
      </c>
      <c r="C187">
        <v>31236953</v>
      </c>
      <c r="D187">
        <v>121548</v>
      </c>
      <c r="E187">
        <v>1</v>
      </c>
      <c r="F187">
        <v>1</v>
      </c>
      <c r="G187">
        <v>1</v>
      </c>
      <c r="H187">
        <v>1</v>
      </c>
      <c r="I187" t="s">
        <v>26</v>
      </c>
      <c r="J187" t="s">
        <v>3</v>
      </c>
      <c r="K187" t="s">
        <v>331</v>
      </c>
      <c r="L187">
        <v>608254</v>
      </c>
      <c r="N187">
        <v>1013</v>
      </c>
      <c r="O187" t="s">
        <v>332</v>
      </c>
      <c r="P187" t="s">
        <v>332</v>
      </c>
      <c r="Q187">
        <v>1</v>
      </c>
      <c r="W187">
        <v>0</v>
      </c>
      <c r="X187">
        <v>-185737400</v>
      </c>
      <c r="Y187">
        <v>0.6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1</v>
      </c>
      <c r="AJ187">
        <v>1</v>
      </c>
      <c r="AK187">
        <v>1</v>
      </c>
      <c r="AL187">
        <v>1</v>
      </c>
      <c r="AN187">
        <v>0</v>
      </c>
      <c r="AO187">
        <v>1</v>
      </c>
      <c r="AP187">
        <v>1</v>
      </c>
      <c r="AQ187">
        <v>0</v>
      </c>
      <c r="AR187">
        <v>0</v>
      </c>
      <c r="AS187" t="s">
        <v>3</v>
      </c>
      <c r="AT187">
        <v>0.12</v>
      </c>
      <c r="AU187" t="s">
        <v>165</v>
      </c>
      <c r="AV187">
        <v>2</v>
      </c>
      <c r="AW187">
        <v>2</v>
      </c>
      <c r="AX187">
        <v>31236964</v>
      </c>
      <c r="AY187">
        <v>1</v>
      </c>
      <c r="AZ187">
        <v>0</v>
      </c>
      <c r="BA187">
        <v>182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X187">
        <f>Y187*Source!I82</f>
        <v>0.09</v>
      </c>
      <c r="CY187">
        <f>AD187</f>
        <v>0</v>
      </c>
      <c r="CZ187">
        <f>AH187</f>
        <v>0</v>
      </c>
      <c r="DA187">
        <f>AL187</f>
        <v>1</v>
      </c>
      <c r="DB187">
        <v>0</v>
      </c>
    </row>
    <row r="188" spans="1:106" x14ac:dyDescent="0.2">
      <c r="A188">
        <f>ROW(Source!A82)</f>
        <v>82</v>
      </c>
      <c r="B188">
        <v>31230745</v>
      </c>
      <c r="C188">
        <v>31236953</v>
      </c>
      <c r="D188">
        <v>24266614</v>
      </c>
      <c r="E188">
        <v>1</v>
      </c>
      <c r="F188">
        <v>1</v>
      </c>
      <c r="G188">
        <v>1</v>
      </c>
      <c r="H188">
        <v>2</v>
      </c>
      <c r="I188" t="s">
        <v>423</v>
      </c>
      <c r="J188" t="s">
        <v>424</v>
      </c>
      <c r="K188" t="s">
        <v>425</v>
      </c>
      <c r="L188">
        <v>1368</v>
      </c>
      <c r="N188">
        <v>1011</v>
      </c>
      <c r="O188" t="s">
        <v>336</v>
      </c>
      <c r="P188" t="s">
        <v>336</v>
      </c>
      <c r="Q188">
        <v>1</v>
      </c>
      <c r="W188">
        <v>0</v>
      </c>
      <c r="X188">
        <v>398370392</v>
      </c>
      <c r="Y188">
        <v>0.6</v>
      </c>
      <c r="AA188">
        <v>0</v>
      </c>
      <c r="AB188">
        <v>96.89</v>
      </c>
      <c r="AC188">
        <v>13.5</v>
      </c>
      <c r="AD188">
        <v>0</v>
      </c>
      <c r="AE188">
        <v>0</v>
      </c>
      <c r="AF188">
        <v>96.89</v>
      </c>
      <c r="AG188">
        <v>13.5</v>
      </c>
      <c r="AH188">
        <v>0</v>
      </c>
      <c r="AI188">
        <v>1</v>
      </c>
      <c r="AJ188">
        <v>1</v>
      </c>
      <c r="AK188">
        <v>1</v>
      </c>
      <c r="AL188">
        <v>1</v>
      </c>
      <c r="AN188">
        <v>0</v>
      </c>
      <c r="AO188">
        <v>1</v>
      </c>
      <c r="AP188">
        <v>1</v>
      </c>
      <c r="AQ188">
        <v>0</v>
      </c>
      <c r="AR188">
        <v>0</v>
      </c>
      <c r="AS188" t="s">
        <v>3</v>
      </c>
      <c r="AT188">
        <v>0.12</v>
      </c>
      <c r="AU188" t="s">
        <v>165</v>
      </c>
      <c r="AV188">
        <v>0</v>
      </c>
      <c r="AW188">
        <v>2</v>
      </c>
      <c r="AX188">
        <v>31236965</v>
      </c>
      <c r="AY188">
        <v>1</v>
      </c>
      <c r="AZ188">
        <v>0</v>
      </c>
      <c r="BA188">
        <v>183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X188">
        <f>Y188*Source!I82</f>
        <v>0.09</v>
      </c>
      <c r="CY188">
        <f>AB188</f>
        <v>96.89</v>
      </c>
      <c r="CZ188">
        <f>AF188</f>
        <v>96.89</v>
      </c>
      <c r="DA188">
        <f>AJ188</f>
        <v>1</v>
      </c>
      <c r="DB188">
        <v>0</v>
      </c>
    </row>
    <row r="189" spans="1:106" x14ac:dyDescent="0.2">
      <c r="A189">
        <f>ROW(Source!A82)</f>
        <v>82</v>
      </c>
      <c r="B189">
        <v>31230745</v>
      </c>
      <c r="C189">
        <v>31236953</v>
      </c>
      <c r="D189">
        <v>24268463</v>
      </c>
      <c r="E189">
        <v>1</v>
      </c>
      <c r="F189">
        <v>1</v>
      </c>
      <c r="G189">
        <v>1</v>
      </c>
      <c r="H189">
        <v>2</v>
      </c>
      <c r="I189" t="s">
        <v>426</v>
      </c>
      <c r="J189" t="s">
        <v>427</v>
      </c>
      <c r="K189" t="s">
        <v>428</v>
      </c>
      <c r="L189">
        <v>1368</v>
      </c>
      <c r="N189">
        <v>1011</v>
      </c>
      <c r="O189" t="s">
        <v>336</v>
      </c>
      <c r="P189" t="s">
        <v>336</v>
      </c>
      <c r="Q189">
        <v>1</v>
      </c>
      <c r="W189">
        <v>0</v>
      </c>
      <c r="X189">
        <v>1560410255</v>
      </c>
      <c r="Y189">
        <v>0.35000000000000003</v>
      </c>
      <c r="AA189">
        <v>0</v>
      </c>
      <c r="AB189">
        <v>0.5</v>
      </c>
      <c r="AC189">
        <v>0</v>
      </c>
      <c r="AD189">
        <v>0</v>
      </c>
      <c r="AE189">
        <v>0</v>
      </c>
      <c r="AF189">
        <v>0.5</v>
      </c>
      <c r="AG189">
        <v>0</v>
      </c>
      <c r="AH189">
        <v>0</v>
      </c>
      <c r="AI189">
        <v>1</v>
      </c>
      <c r="AJ189">
        <v>1</v>
      </c>
      <c r="AK189">
        <v>1</v>
      </c>
      <c r="AL189">
        <v>1</v>
      </c>
      <c r="AN189">
        <v>0</v>
      </c>
      <c r="AO189">
        <v>1</v>
      </c>
      <c r="AP189">
        <v>1</v>
      </c>
      <c r="AQ189">
        <v>0</v>
      </c>
      <c r="AR189">
        <v>0</v>
      </c>
      <c r="AS189" t="s">
        <v>3</v>
      </c>
      <c r="AT189">
        <v>7.0000000000000007E-2</v>
      </c>
      <c r="AU189" t="s">
        <v>165</v>
      </c>
      <c r="AV189">
        <v>0</v>
      </c>
      <c r="AW189">
        <v>2</v>
      </c>
      <c r="AX189">
        <v>31236966</v>
      </c>
      <c r="AY189">
        <v>1</v>
      </c>
      <c r="AZ189">
        <v>0</v>
      </c>
      <c r="BA189">
        <v>184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X189">
        <f>Y189*Source!I82</f>
        <v>5.2500000000000005E-2</v>
      </c>
      <c r="CY189">
        <f>AB189</f>
        <v>0.5</v>
      </c>
      <c r="CZ189">
        <f>AF189</f>
        <v>0.5</v>
      </c>
      <c r="DA189">
        <f>AJ189</f>
        <v>1</v>
      </c>
      <c r="DB189">
        <v>0</v>
      </c>
    </row>
    <row r="190" spans="1:106" x14ac:dyDescent="0.2">
      <c r="A190">
        <f>ROW(Source!A82)</f>
        <v>82</v>
      </c>
      <c r="B190">
        <v>31230745</v>
      </c>
      <c r="C190">
        <v>31236953</v>
      </c>
      <c r="D190">
        <v>24262102</v>
      </c>
      <c r="E190">
        <v>1</v>
      </c>
      <c r="F190">
        <v>1</v>
      </c>
      <c r="G190">
        <v>1</v>
      </c>
      <c r="H190">
        <v>2</v>
      </c>
      <c r="I190" t="s">
        <v>368</v>
      </c>
      <c r="J190" t="s">
        <v>369</v>
      </c>
      <c r="K190" t="s">
        <v>370</v>
      </c>
      <c r="L190">
        <v>1368</v>
      </c>
      <c r="N190">
        <v>1011</v>
      </c>
      <c r="O190" t="s">
        <v>336</v>
      </c>
      <c r="P190" t="s">
        <v>336</v>
      </c>
      <c r="Q190">
        <v>1</v>
      </c>
      <c r="W190">
        <v>0</v>
      </c>
      <c r="X190">
        <v>-365761310</v>
      </c>
      <c r="Y190">
        <v>0.15</v>
      </c>
      <c r="AA190">
        <v>0</v>
      </c>
      <c r="AB190">
        <v>87.17</v>
      </c>
      <c r="AC190">
        <v>11.6</v>
      </c>
      <c r="AD190">
        <v>0</v>
      </c>
      <c r="AE190">
        <v>0</v>
      </c>
      <c r="AF190">
        <v>87.17</v>
      </c>
      <c r="AG190">
        <v>11.6</v>
      </c>
      <c r="AH190">
        <v>0</v>
      </c>
      <c r="AI190">
        <v>1</v>
      </c>
      <c r="AJ190">
        <v>1</v>
      </c>
      <c r="AK190">
        <v>1</v>
      </c>
      <c r="AL190">
        <v>1</v>
      </c>
      <c r="AN190">
        <v>0</v>
      </c>
      <c r="AO190">
        <v>1</v>
      </c>
      <c r="AP190">
        <v>1</v>
      </c>
      <c r="AQ190">
        <v>0</v>
      </c>
      <c r="AR190">
        <v>0</v>
      </c>
      <c r="AS190" t="s">
        <v>3</v>
      </c>
      <c r="AT190">
        <v>0.03</v>
      </c>
      <c r="AU190" t="s">
        <v>165</v>
      </c>
      <c r="AV190">
        <v>0</v>
      </c>
      <c r="AW190">
        <v>2</v>
      </c>
      <c r="AX190">
        <v>31236967</v>
      </c>
      <c r="AY190">
        <v>1</v>
      </c>
      <c r="AZ190">
        <v>0</v>
      </c>
      <c r="BA190">
        <v>185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X190">
        <f>Y190*Source!I82</f>
        <v>2.2499999999999999E-2</v>
      </c>
      <c r="CY190">
        <f>AB190</f>
        <v>87.17</v>
      </c>
      <c r="CZ190">
        <f>AF190</f>
        <v>87.17</v>
      </c>
      <c r="DA190">
        <f>AJ190</f>
        <v>1</v>
      </c>
      <c r="DB190">
        <v>0</v>
      </c>
    </row>
    <row r="191" spans="1:106" x14ac:dyDescent="0.2">
      <c r="A191">
        <f>ROW(Source!A82)</f>
        <v>82</v>
      </c>
      <c r="B191">
        <v>31230745</v>
      </c>
      <c r="C191">
        <v>31236953</v>
      </c>
      <c r="D191">
        <v>24262152</v>
      </c>
      <c r="E191">
        <v>1</v>
      </c>
      <c r="F191">
        <v>1</v>
      </c>
      <c r="G191">
        <v>1</v>
      </c>
      <c r="H191">
        <v>3</v>
      </c>
      <c r="I191" t="s">
        <v>376</v>
      </c>
      <c r="J191" t="s">
        <v>377</v>
      </c>
      <c r="K191" t="s">
        <v>378</v>
      </c>
      <c r="L191">
        <v>1348</v>
      </c>
      <c r="N191">
        <v>1009</v>
      </c>
      <c r="O191" t="s">
        <v>52</v>
      </c>
      <c r="P191" t="s">
        <v>52</v>
      </c>
      <c r="Q191">
        <v>1000</v>
      </c>
      <c r="W191">
        <v>0</v>
      </c>
      <c r="X191">
        <v>1402553051</v>
      </c>
      <c r="Y191">
        <v>5.0000000000000001E-4</v>
      </c>
      <c r="AA191">
        <v>41683.440000000002</v>
      </c>
      <c r="AB191">
        <v>0</v>
      </c>
      <c r="AC191">
        <v>0</v>
      </c>
      <c r="AD191">
        <v>0</v>
      </c>
      <c r="AE191">
        <v>11978</v>
      </c>
      <c r="AF191">
        <v>0</v>
      </c>
      <c r="AG191">
        <v>0</v>
      </c>
      <c r="AH191">
        <v>0</v>
      </c>
      <c r="AI191">
        <v>3.48</v>
      </c>
      <c r="AJ191">
        <v>1</v>
      </c>
      <c r="AK191">
        <v>1</v>
      </c>
      <c r="AL191">
        <v>1</v>
      </c>
      <c r="AN191">
        <v>0</v>
      </c>
      <c r="AO191">
        <v>1</v>
      </c>
      <c r="AP191">
        <v>1</v>
      </c>
      <c r="AQ191">
        <v>0</v>
      </c>
      <c r="AR191">
        <v>0</v>
      </c>
      <c r="AS191" t="s">
        <v>3</v>
      </c>
      <c r="AT191">
        <v>1E-4</v>
      </c>
      <c r="AU191" t="s">
        <v>165</v>
      </c>
      <c r="AV191">
        <v>0</v>
      </c>
      <c r="AW191">
        <v>2</v>
      </c>
      <c r="AX191">
        <v>31236968</v>
      </c>
      <c r="AY191">
        <v>1</v>
      </c>
      <c r="AZ191">
        <v>0</v>
      </c>
      <c r="BA191">
        <v>186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CX191">
        <f>Y191*Source!I82</f>
        <v>7.4999999999999993E-5</v>
      </c>
      <c r="CY191">
        <f>AA191</f>
        <v>41683.440000000002</v>
      </c>
      <c r="CZ191">
        <f>AE191</f>
        <v>11978</v>
      </c>
      <c r="DA191">
        <f>AI191</f>
        <v>3.48</v>
      </c>
      <c r="DB191">
        <v>0</v>
      </c>
    </row>
    <row r="192" spans="1:106" x14ac:dyDescent="0.2">
      <c r="A192">
        <f>ROW(Source!A82)</f>
        <v>82</v>
      </c>
      <c r="B192">
        <v>31230745</v>
      </c>
      <c r="C192">
        <v>31236953</v>
      </c>
      <c r="D192">
        <v>24298555</v>
      </c>
      <c r="E192">
        <v>1</v>
      </c>
      <c r="F192">
        <v>1</v>
      </c>
      <c r="G192">
        <v>1</v>
      </c>
      <c r="H192">
        <v>3</v>
      </c>
      <c r="I192" t="s">
        <v>429</v>
      </c>
      <c r="J192" t="s">
        <v>430</v>
      </c>
      <c r="K192" t="s">
        <v>431</v>
      </c>
      <c r="L192">
        <v>1339</v>
      </c>
      <c r="N192">
        <v>1007</v>
      </c>
      <c r="O192" t="s">
        <v>68</v>
      </c>
      <c r="P192" t="s">
        <v>68</v>
      </c>
      <c r="Q192">
        <v>1</v>
      </c>
      <c r="W192">
        <v>0</v>
      </c>
      <c r="X192">
        <v>-1712407345</v>
      </c>
      <c r="Y192">
        <v>0.04</v>
      </c>
      <c r="AA192">
        <v>3993</v>
      </c>
      <c r="AB192">
        <v>0</v>
      </c>
      <c r="AC192">
        <v>0</v>
      </c>
      <c r="AD192">
        <v>0</v>
      </c>
      <c r="AE192">
        <v>1100</v>
      </c>
      <c r="AF192">
        <v>0</v>
      </c>
      <c r="AG192">
        <v>0</v>
      </c>
      <c r="AH192">
        <v>0</v>
      </c>
      <c r="AI192">
        <v>3.63</v>
      </c>
      <c r="AJ192">
        <v>1</v>
      </c>
      <c r="AK192">
        <v>1</v>
      </c>
      <c r="AL192">
        <v>1</v>
      </c>
      <c r="AN192">
        <v>0</v>
      </c>
      <c r="AO192">
        <v>1</v>
      </c>
      <c r="AP192">
        <v>1</v>
      </c>
      <c r="AQ192">
        <v>0</v>
      </c>
      <c r="AR192">
        <v>0</v>
      </c>
      <c r="AS192" t="s">
        <v>3</v>
      </c>
      <c r="AT192">
        <v>8.0000000000000002E-3</v>
      </c>
      <c r="AU192" t="s">
        <v>165</v>
      </c>
      <c r="AV192">
        <v>0</v>
      </c>
      <c r="AW192">
        <v>2</v>
      </c>
      <c r="AX192">
        <v>31236969</v>
      </c>
      <c r="AY192">
        <v>1</v>
      </c>
      <c r="AZ192">
        <v>0</v>
      </c>
      <c r="BA192">
        <v>187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CX192">
        <f>Y192*Source!I82</f>
        <v>6.0000000000000001E-3</v>
      </c>
      <c r="CY192">
        <f>AA192</f>
        <v>3993</v>
      </c>
      <c r="CZ192">
        <f>AE192</f>
        <v>1100</v>
      </c>
      <c r="DA192">
        <f>AI192</f>
        <v>3.63</v>
      </c>
      <c r="DB192">
        <v>0</v>
      </c>
    </row>
    <row r="193" spans="1:106" x14ac:dyDescent="0.2">
      <c r="A193">
        <f>ROW(Source!A82)</f>
        <v>82</v>
      </c>
      <c r="B193">
        <v>31230745</v>
      </c>
      <c r="C193">
        <v>31236953</v>
      </c>
      <c r="D193">
        <v>24335343</v>
      </c>
      <c r="E193">
        <v>1</v>
      </c>
      <c r="F193">
        <v>1</v>
      </c>
      <c r="G193">
        <v>1</v>
      </c>
      <c r="H193">
        <v>3</v>
      </c>
      <c r="I193" t="s">
        <v>158</v>
      </c>
      <c r="J193" t="s">
        <v>160</v>
      </c>
      <c r="K193" t="s">
        <v>159</v>
      </c>
      <c r="L193">
        <v>1339</v>
      </c>
      <c r="N193">
        <v>1007</v>
      </c>
      <c r="O193" t="s">
        <v>68</v>
      </c>
      <c r="P193" t="s">
        <v>68</v>
      </c>
      <c r="Q193">
        <v>1</v>
      </c>
      <c r="W193">
        <v>0</v>
      </c>
      <c r="X193">
        <v>1618724873</v>
      </c>
      <c r="Y193">
        <v>5.0999999999999996</v>
      </c>
      <c r="AA193">
        <v>3947.75</v>
      </c>
      <c r="AB193">
        <v>0</v>
      </c>
      <c r="AC193">
        <v>0</v>
      </c>
      <c r="AD193">
        <v>0</v>
      </c>
      <c r="AE193">
        <v>725.69</v>
      </c>
      <c r="AF193">
        <v>0</v>
      </c>
      <c r="AG193">
        <v>0</v>
      </c>
      <c r="AH193">
        <v>0</v>
      </c>
      <c r="AI193">
        <v>5.44</v>
      </c>
      <c r="AJ193">
        <v>1</v>
      </c>
      <c r="AK193">
        <v>1</v>
      </c>
      <c r="AL193">
        <v>1</v>
      </c>
      <c r="AN193">
        <v>0</v>
      </c>
      <c r="AO193">
        <v>0</v>
      </c>
      <c r="AP193">
        <v>0</v>
      </c>
      <c r="AQ193">
        <v>0</v>
      </c>
      <c r="AR193">
        <v>0</v>
      </c>
      <c r="AS193" t="s">
        <v>3</v>
      </c>
      <c r="AT193">
        <v>5.0999999999999996</v>
      </c>
      <c r="AU193" t="s">
        <v>3</v>
      </c>
      <c r="AV193">
        <v>0</v>
      </c>
      <c r="AW193">
        <v>1</v>
      </c>
      <c r="AX193">
        <v>-1</v>
      </c>
      <c r="AY193">
        <v>0</v>
      </c>
      <c r="AZ193">
        <v>0</v>
      </c>
      <c r="BA193" t="s">
        <v>3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CX193">
        <f>Y193*Source!I82</f>
        <v>0.7649999999999999</v>
      </c>
      <c r="CY193">
        <f>AA193</f>
        <v>3947.75</v>
      </c>
      <c r="CZ193">
        <f>AE193</f>
        <v>725.69</v>
      </c>
      <c r="DA193">
        <f>AI193</f>
        <v>5.44</v>
      </c>
      <c r="DB193">
        <v>0</v>
      </c>
    </row>
    <row r="194" spans="1:106" x14ac:dyDescent="0.2">
      <c r="A194">
        <f>ROW(Source!A82)</f>
        <v>82</v>
      </c>
      <c r="B194">
        <v>31230745</v>
      </c>
      <c r="C194">
        <v>31236953</v>
      </c>
      <c r="D194">
        <v>24786312</v>
      </c>
      <c r="E194">
        <v>1</v>
      </c>
      <c r="F194">
        <v>1</v>
      </c>
      <c r="G194">
        <v>1</v>
      </c>
      <c r="H194">
        <v>3</v>
      </c>
      <c r="I194" t="s">
        <v>154</v>
      </c>
      <c r="J194" t="s">
        <v>156</v>
      </c>
      <c r="K194" t="s">
        <v>155</v>
      </c>
      <c r="L194">
        <v>1339</v>
      </c>
      <c r="N194">
        <v>1007</v>
      </c>
      <c r="O194" t="s">
        <v>68</v>
      </c>
      <c r="P194" t="s">
        <v>68</v>
      </c>
      <c r="Q194">
        <v>1</v>
      </c>
      <c r="W194">
        <v>1</v>
      </c>
      <c r="X194">
        <v>467746912</v>
      </c>
      <c r="Y194">
        <v>-5.0999999999999996</v>
      </c>
      <c r="AA194">
        <v>3252</v>
      </c>
      <c r="AB194">
        <v>0</v>
      </c>
      <c r="AC194">
        <v>0</v>
      </c>
      <c r="AD194">
        <v>0</v>
      </c>
      <c r="AE194">
        <v>600</v>
      </c>
      <c r="AF194">
        <v>0</v>
      </c>
      <c r="AG194">
        <v>0</v>
      </c>
      <c r="AH194">
        <v>0</v>
      </c>
      <c r="AI194">
        <v>5.42</v>
      </c>
      <c r="AJ194">
        <v>1</v>
      </c>
      <c r="AK194">
        <v>1</v>
      </c>
      <c r="AL194">
        <v>1</v>
      </c>
      <c r="AN194">
        <v>0</v>
      </c>
      <c r="AO194">
        <v>1</v>
      </c>
      <c r="AP194">
        <v>1</v>
      </c>
      <c r="AQ194">
        <v>0</v>
      </c>
      <c r="AR194">
        <v>0</v>
      </c>
      <c r="AS194" t="s">
        <v>3</v>
      </c>
      <c r="AT194">
        <v>-1.02</v>
      </c>
      <c r="AU194" t="s">
        <v>165</v>
      </c>
      <c r="AV194">
        <v>0</v>
      </c>
      <c r="AW194">
        <v>2</v>
      </c>
      <c r="AX194">
        <v>31236970</v>
      </c>
      <c r="AY194">
        <v>1</v>
      </c>
      <c r="AZ194">
        <v>6144</v>
      </c>
      <c r="BA194">
        <v>188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CX194">
        <f>Y194*Source!I82</f>
        <v>-0.7649999999999999</v>
      </c>
      <c r="CY194">
        <f>AA194</f>
        <v>3252</v>
      </c>
      <c r="CZ194">
        <f>AE194</f>
        <v>600</v>
      </c>
      <c r="DA194">
        <f>AI194</f>
        <v>5.42</v>
      </c>
      <c r="DB194">
        <v>0</v>
      </c>
    </row>
    <row r="195" spans="1:106" x14ac:dyDescent="0.2">
      <c r="A195">
        <f>ROW(Source!A87)</f>
        <v>87</v>
      </c>
      <c r="B195">
        <v>31230744</v>
      </c>
      <c r="C195">
        <v>31236973</v>
      </c>
      <c r="D195">
        <v>9415746</v>
      </c>
      <c r="E195">
        <v>1</v>
      </c>
      <c r="F195">
        <v>1</v>
      </c>
      <c r="G195">
        <v>1</v>
      </c>
      <c r="H195">
        <v>1</v>
      </c>
      <c r="I195" t="s">
        <v>432</v>
      </c>
      <c r="J195" t="s">
        <v>3</v>
      </c>
      <c r="K195" t="s">
        <v>433</v>
      </c>
      <c r="L195">
        <v>1369</v>
      </c>
      <c r="N195">
        <v>1013</v>
      </c>
      <c r="O195" t="s">
        <v>339</v>
      </c>
      <c r="P195" t="s">
        <v>339</v>
      </c>
      <c r="Q195">
        <v>1</v>
      </c>
      <c r="W195">
        <v>0</v>
      </c>
      <c r="X195">
        <v>657145562</v>
      </c>
      <c r="Y195">
        <v>12.64</v>
      </c>
      <c r="AA195">
        <v>0</v>
      </c>
      <c r="AB195">
        <v>0</v>
      </c>
      <c r="AC195">
        <v>0</v>
      </c>
      <c r="AD195">
        <v>8.86</v>
      </c>
      <c r="AE195">
        <v>0</v>
      </c>
      <c r="AF195">
        <v>0</v>
      </c>
      <c r="AG195">
        <v>0</v>
      </c>
      <c r="AH195">
        <v>8.86</v>
      </c>
      <c r="AI195">
        <v>1</v>
      </c>
      <c r="AJ195">
        <v>1</v>
      </c>
      <c r="AK195">
        <v>1</v>
      </c>
      <c r="AL195">
        <v>1</v>
      </c>
      <c r="AN195">
        <v>0</v>
      </c>
      <c r="AO195">
        <v>1</v>
      </c>
      <c r="AP195">
        <v>0</v>
      </c>
      <c r="AQ195">
        <v>0</v>
      </c>
      <c r="AR195">
        <v>0</v>
      </c>
      <c r="AS195" t="s">
        <v>3</v>
      </c>
      <c r="AT195">
        <v>12.64</v>
      </c>
      <c r="AU195" t="s">
        <v>3</v>
      </c>
      <c r="AV195">
        <v>1</v>
      </c>
      <c r="AW195">
        <v>2</v>
      </c>
      <c r="AX195">
        <v>31236984</v>
      </c>
      <c r="AY195">
        <v>1</v>
      </c>
      <c r="AZ195">
        <v>0</v>
      </c>
      <c r="BA195">
        <v>189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CX195">
        <f>Y195*Source!I87</f>
        <v>2.6035872000000002</v>
      </c>
      <c r="CY195">
        <f>AD195</f>
        <v>8.86</v>
      </c>
      <c r="CZ195">
        <f>AH195</f>
        <v>8.86</v>
      </c>
      <c r="DA195">
        <f>AL195</f>
        <v>1</v>
      </c>
      <c r="DB195">
        <v>0</v>
      </c>
    </row>
    <row r="196" spans="1:106" x14ac:dyDescent="0.2">
      <c r="A196">
        <f>ROW(Source!A87)</f>
        <v>87</v>
      </c>
      <c r="B196">
        <v>31230744</v>
      </c>
      <c r="C196">
        <v>31236973</v>
      </c>
      <c r="D196">
        <v>121548</v>
      </c>
      <c r="E196">
        <v>1</v>
      </c>
      <c r="F196">
        <v>1</v>
      </c>
      <c r="G196">
        <v>1</v>
      </c>
      <c r="H196">
        <v>1</v>
      </c>
      <c r="I196" t="s">
        <v>26</v>
      </c>
      <c r="J196" t="s">
        <v>3</v>
      </c>
      <c r="K196" t="s">
        <v>331</v>
      </c>
      <c r="L196">
        <v>608254</v>
      </c>
      <c r="N196">
        <v>1013</v>
      </c>
      <c r="O196" t="s">
        <v>332</v>
      </c>
      <c r="P196" t="s">
        <v>332</v>
      </c>
      <c r="Q196">
        <v>1</v>
      </c>
      <c r="W196">
        <v>0</v>
      </c>
      <c r="X196">
        <v>-185737400</v>
      </c>
      <c r="Y196">
        <v>0.16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1</v>
      </c>
      <c r="AJ196">
        <v>1</v>
      </c>
      <c r="AK196">
        <v>1</v>
      </c>
      <c r="AL196">
        <v>1</v>
      </c>
      <c r="AN196">
        <v>0</v>
      </c>
      <c r="AO196">
        <v>1</v>
      </c>
      <c r="AP196">
        <v>0</v>
      </c>
      <c r="AQ196">
        <v>0</v>
      </c>
      <c r="AR196">
        <v>0</v>
      </c>
      <c r="AS196" t="s">
        <v>3</v>
      </c>
      <c r="AT196">
        <v>0.16</v>
      </c>
      <c r="AU196" t="s">
        <v>3</v>
      </c>
      <c r="AV196">
        <v>2</v>
      </c>
      <c r="AW196">
        <v>2</v>
      </c>
      <c r="AX196">
        <v>31236985</v>
      </c>
      <c r="AY196">
        <v>1</v>
      </c>
      <c r="AZ196">
        <v>0</v>
      </c>
      <c r="BA196">
        <v>190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CX196">
        <f>Y196*Source!I87</f>
        <v>3.2956800000000001E-2</v>
      </c>
      <c r="CY196">
        <f>AD196</f>
        <v>0</v>
      </c>
      <c r="CZ196">
        <f>AH196</f>
        <v>0</v>
      </c>
      <c r="DA196">
        <f>AL196</f>
        <v>1</v>
      </c>
      <c r="DB196">
        <v>0</v>
      </c>
    </row>
    <row r="197" spans="1:106" x14ac:dyDescent="0.2">
      <c r="A197">
        <f>ROW(Source!A87)</f>
        <v>87</v>
      </c>
      <c r="B197">
        <v>31230744</v>
      </c>
      <c r="C197">
        <v>31236973</v>
      </c>
      <c r="D197">
        <v>24262159</v>
      </c>
      <c r="E197">
        <v>1</v>
      </c>
      <c r="F197">
        <v>1</v>
      </c>
      <c r="G197">
        <v>1</v>
      </c>
      <c r="H197">
        <v>2</v>
      </c>
      <c r="I197" t="s">
        <v>362</v>
      </c>
      <c r="J197" t="s">
        <v>363</v>
      </c>
      <c r="K197" t="s">
        <v>364</v>
      </c>
      <c r="L197">
        <v>1368</v>
      </c>
      <c r="N197">
        <v>1011</v>
      </c>
      <c r="O197" t="s">
        <v>336</v>
      </c>
      <c r="P197" t="s">
        <v>336</v>
      </c>
      <c r="Q197">
        <v>1</v>
      </c>
      <c r="W197">
        <v>0</v>
      </c>
      <c r="X197">
        <v>969250665</v>
      </c>
      <c r="Y197">
        <v>0.16</v>
      </c>
      <c r="AA197">
        <v>0</v>
      </c>
      <c r="AB197">
        <v>111.99</v>
      </c>
      <c r="AC197">
        <v>13.5</v>
      </c>
      <c r="AD197">
        <v>0</v>
      </c>
      <c r="AE197">
        <v>0</v>
      </c>
      <c r="AF197">
        <v>111.99</v>
      </c>
      <c r="AG197">
        <v>13.5</v>
      </c>
      <c r="AH197">
        <v>0</v>
      </c>
      <c r="AI197">
        <v>1</v>
      </c>
      <c r="AJ197">
        <v>1</v>
      </c>
      <c r="AK197">
        <v>1</v>
      </c>
      <c r="AL197">
        <v>1</v>
      </c>
      <c r="AN197">
        <v>0</v>
      </c>
      <c r="AO197">
        <v>1</v>
      </c>
      <c r="AP197">
        <v>0</v>
      </c>
      <c r="AQ197">
        <v>0</v>
      </c>
      <c r="AR197">
        <v>0</v>
      </c>
      <c r="AS197" t="s">
        <v>3</v>
      </c>
      <c r="AT197">
        <v>0.16</v>
      </c>
      <c r="AU197" t="s">
        <v>3</v>
      </c>
      <c r="AV197">
        <v>0</v>
      </c>
      <c r="AW197">
        <v>2</v>
      </c>
      <c r="AX197">
        <v>31236986</v>
      </c>
      <c r="AY197">
        <v>1</v>
      </c>
      <c r="AZ197">
        <v>0</v>
      </c>
      <c r="BA197">
        <v>191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CX197">
        <f>Y197*Source!I87</f>
        <v>3.2956800000000001E-2</v>
      </c>
      <c r="CY197">
        <f>AB197</f>
        <v>111.99</v>
      </c>
      <c r="CZ197">
        <f>AF197</f>
        <v>111.99</v>
      </c>
      <c r="DA197">
        <f>AJ197</f>
        <v>1</v>
      </c>
      <c r="DB197">
        <v>0</v>
      </c>
    </row>
    <row r="198" spans="1:106" x14ac:dyDescent="0.2">
      <c r="A198">
        <f>ROW(Source!A87)</f>
        <v>87</v>
      </c>
      <c r="B198">
        <v>31230744</v>
      </c>
      <c r="C198">
        <v>31236973</v>
      </c>
      <c r="D198">
        <v>24262102</v>
      </c>
      <c r="E198">
        <v>1</v>
      </c>
      <c r="F198">
        <v>1</v>
      </c>
      <c r="G198">
        <v>1</v>
      </c>
      <c r="H198">
        <v>2</v>
      </c>
      <c r="I198" t="s">
        <v>368</v>
      </c>
      <c r="J198" t="s">
        <v>369</v>
      </c>
      <c r="K198" t="s">
        <v>370</v>
      </c>
      <c r="L198">
        <v>1368</v>
      </c>
      <c r="N198">
        <v>1011</v>
      </c>
      <c r="O198" t="s">
        <v>336</v>
      </c>
      <c r="P198" t="s">
        <v>336</v>
      </c>
      <c r="Q198">
        <v>1</v>
      </c>
      <c r="W198">
        <v>0</v>
      </c>
      <c r="X198">
        <v>-365761310</v>
      </c>
      <c r="Y198">
        <v>0.22</v>
      </c>
      <c r="AA198">
        <v>0</v>
      </c>
      <c r="AB198">
        <v>87.17</v>
      </c>
      <c r="AC198">
        <v>11.6</v>
      </c>
      <c r="AD198">
        <v>0</v>
      </c>
      <c r="AE198">
        <v>0</v>
      </c>
      <c r="AF198">
        <v>87.17</v>
      </c>
      <c r="AG198">
        <v>11.6</v>
      </c>
      <c r="AH198">
        <v>0</v>
      </c>
      <c r="AI198">
        <v>1</v>
      </c>
      <c r="AJ198">
        <v>1</v>
      </c>
      <c r="AK198">
        <v>1</v>
      </c>
      <c r="AL198">
        <v>1</v>
      </c>
      <c r="AN198">
        <v>0</v>
      </c>
      <c r="AO198">
        <v>1</v>
      </c>
      <c r="AP198">
        <v>0</v>
      </c>
      <c r="AQ198">
        <v>0</v>
      </c>
      <c r="AR198">
        <v>0</v>
      </c>
      <c r="AS198" t="s">
        <v>3</v>
      </c>
      <c r="AT198">
        <v>0.22</v>
      </c>
      <c r="AU198" t="s">
        <v>3</v>
      </c>
      <c r="AV198">
        <v>0</v>
      </c>
      <c r="AW198">
        <v>2</v>
      </c>
      <c r="AX198">
        <v>31236987</v>
      </c>
      <c r="AY198">
        <v>1</v>
      </c>
      <c r="AZ198">
        <v>0</v>
      </c>
      <c r="BA198">
        <v>192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CX198">
        <f>Y198*Source!I87</f>
        <v>4.5315599999999998E-2</v>
      </c>
      <c r="CY198">
        <f>AB198</f>
        <v>87.17</v>
      </c>
      <c r="CZ198">
        <f>AF198</f>
        <v>87.17</v>
      </c>
      <c r="DA198">
        <f>AJ198</f>
        <v>1</v>
      </c>
      <c r="DB198">
        <v>0</v>
      </c>
    </row>
    <row r="199" spans="1:106" x14ac:dyDescent="0.2">
      <c r="A199">
        <f>ROW(Source!A87)</f>
        <v>87</v>
      </c>
      <c r="B199">
        <v>31230744</v>
      </c>
      <c r="C199">
        <v>31236973</v>
      </c>
      <c r="D199">
        <v>24298656</v>
      </c>
      <c r="E199">
        <v>1</v>
      </c>
      <c r="F199">
        <v>1</v>
      </c>
      <c r="G199">
        <v>1</v>
      </c>
      <c r="H199">
        <v>3</v>
      </c>
      <c r="I199" t="s">
        <v>434</v>
      </c>
      <c r="J199" t="s">
        <v>435</v>
      </c>
      <c r="K199" t="s">
        <v>436</v>
      </c>
      <c r="L199">
        <v>1348</v>
      </c>
      <c r="N199">
        <v>1009</v>
      </c>
      <c r="O199" t="s">
        <v>52</v>
      </c>
      <c r="P199" t="s">
        <v>52</v>
      </c>
      <c r="Q199">
        <v>1000</v>
      </c>
      <c r="W199">
        <v>0</v>
      </c>
      <c r="X199">
        <v>1048470600</v>
      </c>
      <c r="Y199">
        <v>2.8000000000000001E-2</v>
      </c>
      <c r="AA199">
        <v>10200</v>
      </c>
      <c r="AB199">
        <v>0</v>
      </c>
      <c r="AC199">
        <v>0</v>
      </c>
      <c r="AD199">
        <v>0</v>
      </c>
      <c r="AE199">
        <v>10200</v>
      </c>
      <c r="AF199">
        <v>0</v>
      </c>
      <c r="AG199">
        <v>0</v>
      </c>
      <c r="AH199">
        <v>0</v>
      </c>
      <c r="AI199">
        <v>1</v>
      </c>
      <c r="AJ199">
        <v>1</v>
      </c>
      <c r="AK199">
        <v>1</v>
      </c>
      <c r="AL199">
        <v>1</v>
      </c>
      <c r="AN199">
        <v>0</v>
      </c>
      <c r="AO199">
        <v>1</v>
      </c>
      <c r="AP199">
        <v>0</v>
      </c>
      <c r="AQ199">
        <v>0</v>
      </c>
      <c r="AR199">
        <v>0</v>
      </c>
      <c r="AS199" t="s">
        <v>3</v>
      </c>
      <c r="AT199">
        <v>2.8000000000000001E-2</v>
      </c>
      <c r="AU199" t="s">
        <v>3</v>
      </c>
      <c r="AV199">
        <v>0</v>
      </c>
      <c r="AW199">
        <v>2</v>
      </c>
      <c r="AX199">
        <v>31236988</v>
      </c>
      <c r="AY199">
        <v>1</v>
      </c>
      <c r="AZ199">
        <v>0</v>
      </c>
      <c r="BA199">
        <v>193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CX199">
        <f>Y199*Source!I87</f>
        <v>5.7674400000000004E-3</v>
      </c>
      <c r="CY199">
        <f>AA199</f>
        <v>10200</v>
      </c>
      <c r="CZ199">
        <f>AE199</f>
        <v>10200</v>
      </c>
      <c r="DA199">
        <f>AI199</f>
        <v>1</v>
      </c>
      <c r="DB199">
        <v>0</v>
      </c>
    </row>
    <row r="200" spans="1:106" x14ac:dyDescent="0.2">
      <c r="A200">
        <f>ROW(Source!A87)</f>
        <v>87</v>
      </c>
      <c r="B200">
        <v>31230744</v>
      </c>
      <c r="C200">
        <v>31236973</v>
      </c>
      <c r="D200">
        <v>24315022</v>
      </c>
      <c r="E200">
        <v>1</v>
      </c>
      <c r="F200">
        <v>1</v>
      </c>
      <c r="G200">
        <v>1</v>
      </c>
      <c r="H200">
        <v>3</v>
      </c>
      <c r="I200" t="s">
        <v>178</v>
      </c>
      <c r="J200" t="s">
        <v>180</v>
      </c>
      <c r="K200" t="s">
        <v>179</v>
      </c>
      <c r="L200">
        <v>1348</v>
      </c>
      <c r="N200">
        <v>1009</v>
      </c>
      <c r="O200" t="s">
        <v>52</v>
      </c>
      <c r="P200" t="s">
        <v>52</v>
      </c>
      <c r="Q200">
        <v>1000</v>
      </c>
      <c r="W200">
        <v>0</v>
      </c>
      <c r="X200">
        <v>-1344220999</v>
      </c>
      <c r="Y200">
        <v>0.40091300000000002</v>
      </c>
      <c r="AA200">
        <v>8102.64</v>
      </c>
      <c r="AB200">
        <v>0</v>
      </c>
      <c r="AC200">
        <v>0</v>
      </c>
      <c r="AD200">
        <v>0</v>
      </c>
      <c r="AE200">
        <v>8102.64</v>
      </c>
      <c r="AF200">
        <v>0</v>
      </c>
      <c r="AG200">
        <v>0</v>
      </c>
      <c r="AH200">
        <v>0</v>
      </c>
      <c r="AI200">
        <v>1</v>
      </c>
      <c r="AJ200">
        <v>1</v>
      </c>
      <c r="AK200">
        <v>1</v>
      </c>
      <c r="AL200">
        <v>1</v>
      </c>
      <c r="AN200">
        <v>0</v>
      </c>
      <c r="AO200">
        <v>0</v>
      </c>
      <c r="AP200">
        <v>0</v>
      </c>
      <c r="AQ200">
        <v>0</v>
      </c>
      <c r="AR200">
        <v>0</v>
      </c>
      <c r="AS200" t="s">
        <v>3</v>
      </c>
      <c r="AT200">
        <v>0.40091300000000002</v>
      </c>
      <c r="AU200" t="s">
        <v>3</v>
      </c>
      <c r="AV200">
        <v>0</v>
      </c>
      <c r="AW200">
        <v>1</v>
      </c>
      <c r="AX200">
        <v>-1</v>
      </c>
      <c r="AY200">
        <v>0</v>
      </c>
      <c r="AZ200">
        <v>0</v>
      </c>
      <c r="BA200" t="s">
        <v>3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CX200">
        <f>Y200*Source!I87</f>
        <v>8.2580059740000003E-2</v>
      </c>
      <c r="CY200">
        <f>AA200</f>
        <v>8102.64</v>
      </c>
      <c r="CZ200">
        <f>AE200</f>
        <v>8102.64</v>
      </c>
      <c r="DA200">
        <f>AI200</f>
        <v>1</v>
      </c>
      <c r="DB200">
        <v>0</v>
      </c>
    </row>
    <row r="201" spans="1:106" x14ac:dyDescent="0.2">
      <c r="A201">
        <f>ROW(Source!A87)</f>
        <v>87</v>
      </c>
      <c r="B201">
        <v>31230744</v>
      </c>
      <c r="C201">
        <v>31236973</v>
      </c>
      <c r="D201">
        <v>24315189</v>
      </c>
      <c r="E201">
        <v>1</v>
      </c>
      <c r="F201">
        <v>1</v>
      </c>
      <c r="G201">
        <v>1</v>
      </c>
      <c r="H201">
        <v>3</v>
      </c>
      <c r="I201" t="s">
        <v>182</v>
      </c>
      <c r="J201" t="s">
        <v>184</v>
      </c>
      <c r="K201" t="s">
        <v>183</v>
      </c>
      <c r="L201">
        <v>1348</v>
      </c>
      <c r="N201">
        <v>1009</v>
      </c>
      <c r="O201" t="s">
        <v>52</v>
      </c>
      <c r="P201" t="s">
        <v>52</v>
      </c>
      <c r="Q201">
        <v>1000</v>
      </c>
      <c r="W201">
        <v>0</v>
      </c>
      <c r="X201">
        <v>257469369</v>
      </c>
      <c r="Y201">
        <v>0.59908700000000004</v>
      </c>
      <c r="AA201">
        <v>8014.15</v>
      </c>
      <c r="AB201">
        <v>0</v>
      </c>
      <c r="AC201">
        <v>0</v>
      </c>
      <c r="AD201">
        <v>0</v>
      </c>
      <c r="AE201">
        <v>8014.15</v>
      </c>
      <c r="AF201">
        <v>0</v>
      </c>
      <c r="AG201">
        <v>0</v>
      </c>
      <c r="AH201">
        <v>0</v>
      </c>
      <c r="AI201">
        <v>1</v>
      </c>
      <c r="AJ201">
        <v>1</v>
      </c>
      <c r="AK201">
        <v>1</v>
      </c>
      <c r="AL201">
        <v>1</v>
      </c>
      <c r="AN201">
        <v>0</v>
      </c>
      <c r="AO201">
        <v>0</v>
      </c>
      <c r="AP201">
        <v>0</v>
      </c>
      <c r="AQ201">
        <v>0</v>
      </c>
      <c r="AR201">
        <v>0</v>
      </c>
      <c r="AS201" t="s">
        <v>3</v>
      </c>
      <c r="AT201">
        <v>0.59908700000000004</v>
      </c>
      <c r="AU201" t="s">
        <v>3</v>
      </c>
      <c r="AV201">
        <v>0</v>
      </c>
      <c r="AW201">
        <v>1</v>
      </c>
      <c r="AX201">
        <v>-1</v>
      </c>
      <c r="AY201">
        <v>0</v>
      </c>
      <c r="AZ201">
        <v>0</v>
      </c>
      <c r="BA201" t="s">
        <v>3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CX201">
        <f>Y201*Source!I87</f>
        <v>0.12339994026000001</v>
      </c>
      <c r="CY201">
        <f>AA201</f>
        <v>8014.15</v>
      </c>
      <c r="CZ201">
        <f>AE201</f>
        <v>8014.15</v>
      </c>
      <c r="DA201">
        <f>AI201</f>
        <v>1</v>
      </c>
      <c r="DB201">
        <v>0</v>
      </c>
    </row>
    <row r="202" spans="1:106" x14ac:dyDescent="0.2">
      <c r="A202">
        <f>ROW(Source!A87)</f>
        <v>87</v>
      </c>
      <c r="B202">
        <v>31230744</v>
      </c>
      <c r="C202">
        <v>31236973</v>
      </c>
      <c r="D202">
        <v>24304986</v>
      </c>
      <c r="E202">
        <v>1</v>
      </c>
      <c r="F202">
        <v>1</v>
      </c>
      <c r="G202">
        <v>1</v>
      </c>
      <c r="H202">
        <v>3</v>
      </c>
      <c r="I202" t="s">
        <v>174</v>
      </c>
      <c r="J202" t="s">
        <v>176</v>
      </c>
      <c r="K202" t="s">
        <v>175</v>
      </c>
      <c r="L202">
        <v>1348</v>
      </c>
      <c r="N202">
        <v>1009</v>
      </c>
      <c r="O202" t="s">
        <v>52</v>
      </c>
      <c r="P202" t="s">
        <v>52</v>
      </c>
      <c r="Q202">
        <v>1000</v>
      </c>
      <c r="W202">
        <v>1</v>
      </c>
      <c r="X202">
        <v>-971207227</v>
      </c>
      <c r="Y202">
        <v>-1</v>
      </c>
      <c r="AA202">
        <v>5650</v>
      </c>
      <c r="AB202">
        <v>0</v>
      </c>
      <c r="AC202">
        <v>0</v>
      </c>
      <c r="AD202">
        <v>0</v>
      </c>
      <c r="AE202">
        <v>5650</v>
      </c>
      <c r="AF202">
        <v>0</v>
      </c>
      <c r="AG202">
        <v>0</v>
      </c>
      <c r="AH202">
        <v>0</v>
      </c>
      <c r="AI202">
        <v>1</v>
      </c>
      <c r="AJ202">
        <v>1</v>
      </c>
      <c r="AK202">
        <v>1</v>
      </c>
      <c r="AL202">
        <v>1</v>
      </c>
      <c r="AN202">
        <v>0</v>
      </c>
      <c r="AO202">
        <v>1</v>
      </c>
      <c r="AP202">
        <v>0</v>
      </c>
      <c r="AQ202">
        <v>0</v>
      </c>
      <c r="AR202">
        <v>0</v>
      </c>
      <c r="AS202" t="s">
        <v>3</v>
      </c>
      <c r="AT202">
        <v>-1</v>
      </c>
      <c r="AU202" t="s">
        <v>3</v>
      </c>
      <c r="AV202">
        <v>0</v>
      </c>
      <c r="AW202">
        <v>2</v>
      </c>
      <c r="AX202">
        <v>31236989</v>
      </c>
      <c r="AY202">
        <v>1</v>
      </c>
      <c r="AZ202">
        <v>6144</v>
      </c>
      <c r="BA202">
        <v>194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CX202">
        <f>Y202*Source!I87</f>
        <v>-0.20598</v>
      </c>
      <c r="CY202">
        <f>AA202</f>
        <v>5650</v>
      </c>
      <c r="CZ202">
        <f>AE202</f>
        <v>5650</v>
      </c>
      <c r="DA202">
        <f>AI202</f>
        <v>1</v>
      </c>
      <c r="DB202">
        <v>0</v>
      </c>
    </row>
    <row r="203" spans="1:106" x14ac:dyDescent="0.2">
      <c r="A203">
        <f>ROW(Source!A88)</f>
        <v>88</v>
      </c>
      <c r="B203">
        <v>31230745</v>
      </c>
      <c r="C203">
        <v>31236973</v>
      </c>
      <c r="D203">
        <v>9415746</v>
      </c>
      <c r="E203">
        <v>1</v>
      </c>
      <c r="F203">
        <v>1</v>
      </c>
      <c r="G203">
        <v>1</v>
      </c>
      <c r="H203">
        <v>1</v>
      </c>
      <c r="I203" t="s">
        <v>432</v>
      </c>
      <c r="J203" t="s">
        <v>3</v>
      </c>
      <c r="K203" t="s">
        <v>433</v>
      </c>
      <c r="L203">
        <v>1369</v>
      </c>
      <c r="N203">
        <v>1013</v>
      </c>
      <c r="O203" t="s">
        <v>339</v>
      </c>
      <c r="P203" t="s">
        <v>339</v>
      </c>
      <c r="Q203">
        <v>1</v>
      </c>
      <c r="W203">
        <v>0</v>
      </c>
      <c r="X203">
        <v>657145562</v>
      </c>
      <c r="Y203">
        <v>12.64</v>
      </c>
      <c r="AA203">
        <v>0</v>
      </c>
      <c r="AB203">
        <v>0</v>
      </c>
      <c r="AC203">
        <v>0</v>
      </c>
      <c r="AD203">
        <v>8.86</v>
      </c>
      <c r="AE203">
        <v>0</v>
      </c>
      <c r="AF203">
        <v>0</v>
      </c>
      <c r="AG203">
        <v>0</v>
      </c>
      <c r="AH203">
        <v>8.86</v>
      </c>
      <c r="AI203">
        <v>1</v>
      </c>
      <c r="AJ203">
        <v>1</v>
      </c>
      <c r="AK203">
        <v>1</v>
      </c>
      <c r="AL203">
        <v>1</v>
      </c>
      <c r="AN203">
        <v>0</v>
      </c>
      <c r="AO203">
        <v>1</v>
      </c>
      <c r="AP203">
        <v>0</v>
      </c>
      <c r="AQ203">
        <v>0</v>
      </c>
      <c r="AR203">
        <v>0</v>
      </c>
      <c r="AS203" t="s">
        <v>3</v>
      </c>
      <c r="AT203">
        <v>12.64</v>
      </c>
      <c r="AU203" t="s">
        <v>3</v>
      </c>
      <c r="AV203">
        <v>1</v>
      </c>
      <c r="AW203">
        <v>2</v>
      </c>
      <c r="AX203">
        <v>31236984</v>
      </c>
      <c r="AY203">
        <v>1</v>
      </c>
      <c r="AZ203">
        <v>0</v>
      </c>
      <c r="BA203">
        <v>195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CX203">
        <f>Y203*Source!I88</f>
        <v>2.6035872000000002</v>
      </c>
      <c r="CY203">
        <f>AD203</f>
        <v>8.86</v>
      </c>
      <c r="CZ203">
        <f>AH203</f>
        <v>8.86</v>
      </c>
      <c r="DA203">
        <f>AL203</f>
        <v>1</v>
      </c>
      <c r="DB203">
        <v>0</v>
      </c>
    </row>
    <row r="204" spans="1:106" x14ac:dyDescent="0.2">
      <c r="A204">
        <f>ROW(Source!A88)</f>
        <v>88</v>
      </c>
      <c r="B204">
        <v>31230745</v>
      </c>
      <c r="C204">
        <v>31236973</v>
      </c>
      <c r="D204">
        <v>121548</v>
      </c>
      <c r="E204">
        <v>1</v>
      </c>
      <c r="F204">
        <v>1</v>
      </c>
      <c r="G204">
        <v>1</v>
      </c>
      <c r="H204">
        <v>1</v>
      </c>
      <c r="I204" t="s">
        <v>26</v>
      </c>
      <c r="J204" t="s">
        <v>3</v>
      </c>
      <c r="K204" t="s">
        <v>331</v>
      </c>
      <c r="L204">
        <v>608254</v>
      </c>
      <c r="N204">
        <v>1013</v>
      </c>
      <c r="O204" t="s">
        <v>332</v>
      </c>
      <c r="P204" t="s">
        <v>332</v>
      </c>
      <c r="Q204">
        <v>1</v>
      </c>
      <c r="W204">
        <v>0</v>
      </c>
      <c r="X204">
        <v>-185737400</v>
      </c>
      <c r="Y204">
        <v>0.16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1</v>
      </c>
      <c r="AJ204">
        <v>1</v>
      </c>
      <c r="AK204">
        <v>1</v>
      </c>
      <c r="AL204">
        <v>1</v>
      </c>
      <c r="AN204">
        <v>0</v>
      </c>
      <c r="AO204">
        <v>1</v>
      </c>
      <c r="AP204">
        <v>0</v>
      </c>
      <c r="AQ204">
        <v>0</v>
      </c>
      <c r="AR204">
        <v>0</v>
      </c>
      <c r="AS204" t="s">
        <v>3</v>
      </c>
      <c r="AT204">
        <v>0.16</v>
      </c>
      <c r="AU204" t="s">
        <v>3</v>
      </c>
      <c r="AV204">
        <v>2</v>
      </c>
      <c r="AW204">
        <v>2</v>
      </c>
      <c r="AX204">
        <v>31236985</v>
      </c>
      <c r="AY204">
        <v>1</v>
      </c>
      <c r="AZ204">
        <v>0</v>
      </c>
      <c r="BA204">
        <v>196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CX204">
        <f>Y204*Source!I88</f>
        <v>3.2956800000000001E-2</v>
      </c>
      <c r="CY204">
        <f>AD204</f>
        <v>0</v>
      </c>
      <c r="CZ204">
        <f>AH204</f>
        <v>0</v>
      </c>
      <c r="DA204">
        <f>AL204</f>
        <v>1</v>
      </c>
      <c r="DB204">
        <v>0</v>
      </c>
    </row>
    <row r="205" spans="1:106" x14ac:dyDescent="0.2">
      <c r="A205">
        <f>ROW(Source!A88)</f>
        <v>88</v>
      </c>
      <c r="B205">
        <v>31230745</v>
      </c>
      <c r="C205">
        <v>31236973</v>
      </c>
      <c r="D205">
        <v>24262159</v>
      </c>
      <c r="E205">
        <v>1</v>
      </c>
      <c r="F205">
        <v>1</v>
      </c>
      <c r="G205">
        <v>1</v>
      </c>
      <c r="H205">
        <v>2</v>
      </c>
      <c r="I205" t="s">
        <v>362</v>
      </c>
      <c r="J205" t="s">
        <v>363</v>
      </c>
      <c r="K205" t="s">
        <v>364</v>
      </c>
      <c r="L205">
        <v>1368</v>
      </c>
      <c r="N205">
        <v>1011</v>
      </c>
      <c r="O205" t="s">
        <v>336</v>
      </c>
      <c r="P205" t="s">
        <v>336</v>
      </c>
      <c r="Q205">
        <v>1</v>
      </c>
      <c r="W205">
        <v>0</v>
      </c>
      <c r="X205">
        <v>969250665</v>
      </c>
      <c r="Y205">
        <v>0.16</v>
      </c>
      <c r="AA205">
        <v>0</v>
      </c>
      <c r="AB205">
        <v>111.99</v>
      </c>
      <c r="AC205">
        <v>13.5</v>
      </c>
      <c r="AD205">
        <v>0</v>
      </c>
      <c r="AE205">
        <v>0</v>
      </c>
      <c r="AF205">
        <v>111.99</v>
      </c>
      <c r="AG205">
        <v>13.5</v>
      </c>
      <c r="AH205">
        <v>0</v>
      </c>
      <c r="AI205">
        <v>1</v>
      </c>
      <c r="AJ205">
        <v>1</v>
      </c>
      <c r="AK205">
        <v>1</v>
      </c>
      <c r="AL205">
        <v>1</v>
      </c>
      <c r="AN205">
        <v>0</v>
      </c>
      <c r="AO205">
        <v>1</v>
      </c>
      <c r="AP205">
        <v>0</v>
      </c>
      <c r="AQ205">
        <v>0</v>
      </c>
      <c r="AR205">
        <v>0</v>
      </c>
      <c r="AS205" t="s">
        <v>3</v>
      </c>
      <c r="AT205">
        <v>0.16</v>
      </c>
      <c r="AU205" t="s">
        <v>3</v>
      </c>
      <c r="AV205">
        <v>0</v>
      </c>
      <c r="AW205">
        <v>2</v>
      </c>
      <c r="AX205">
        <v>31236986</v>
      </c>
      <c r="AY205">
        <v>1</v>
      </c>
      <c r="AZ205">
        <v>0</v>
      </c>
      <c r="BA205">
        <v>197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CX205">
        <f>Y205*Source!I88</f>
        <v>3.2956800000000001E-2</v>
      </c>
      <c r="CY205">
        <f>AB205</f>
        <v>111.99</v>
      </c>
      <c r="CZ205">
        <f>AF205</f>
        <v>111.99</v>
      </c>
      <c r="DA205">
        <f>AJ205</f>
        <v>1</v>
      </c>
      <c r="DB205">
        <v>0</v>
      </c>
    </row>
    <row r="206" spans="1:106" x14ac:dyDescent="0.2">
      <c r="A206">
        <f>ROW(Source!A88)</f>
        <v>88</v>
      </c>
      <c r="B206">
        <v>31230745</v>
      </c>
      <c r="C206">
        <v>31236973</v>
      </c>
      <c r="D206">
        <v>24262102</v>
      </c>
      <c r="E206">
        <v>1</v>
      </c>
      <c r="F206">
        <v>1</v>
      </c>
      <c r="G206">
        <v>1</v>
      </c>
      <c r="H206">
        <v>2</v>
      </c>
      <c r="I206" t="s">
        <v>368</v>
      </c>
      <c r="J206" t="s">
        <v>369</v>
      </c>
      <c r="K206" t="s">
        <v>370</v>
      </c>
      <c r="L206">
        <v>1368</v>
      </c>
      <c r="N206">
        <v>1011</v>
      </c>
      <c r="O206" t="s">
        <v>336</v>
      </c>
      <c r="P206" t="s">
        <v>336</v>
      </c>
      <c r="Q206">
        <v>1</v>
      </c>
      <c r="W206">
        <v>0</v>
      </c>
      <c r="X206">
        <v>-365761310</v>
      </c>
      <c r="Y206">
        <v>0.22</v>
      </c>
      <c r="AA206">
        <v>0</v>
      </c>
      <c r="AB206">
        <v>87.17</v>
      </c>
      <c r="AC206">
        <v>11.6</v>
      </c>
      <c r="AD206">
        <v>0</v>
      </c>
      <c r="AE206">
        <v>0</v>
      </c>
      <c r="AF206">
        <v>87.17</v>
      </c>
      <c r="AG206">
        <v>11.6</v>
      </c>
      <c r="AH206">
        <v>0</v>
      </c>
      <c r="AI206">
        <v>1</v>
      </c>
      <c r="AJ206">
        <v>1</v>
      </c>
      <c r="AK206">
        <v>1</v>
      </c>
      <c r="AL206">
        <v>1</v>
      </c>
      <c r="AN206">
        <v>0</v>
      </c>
      <c r="AO206">
        <v>1</v>
      </c>
      <c r="AP206">
        <v>0</v>
      </c>
      <c r="AQ206">
        <v>0</v>
      </c>
      <c r="AR206">
        <v>0</v>
      </c>
      <c r="AS206" t="s">
        <v>3</v>
      </c>
      <c r="AT206">
        <v>0.22</v>
      </c>
      <c r="AU206" t="s">
        <v>3</v>
      </c>
      <c r="AV206">
        <v>0</v>
      </c>
      <c r="AW206">
        <v>2</v>
      </c>
      <c r="AX206">
        <v>31236987</v>
      </c>
      <c r="AY206">
        <v>1</v>
      </c>
      <c r="AZ206">
        <v>0</v>
      </c>
      <c r="BA206">
        <v>198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CX206">
        <f>Y206*Source!I88</f>
        <v>4.5315599999999998E-2</v>
      </c>
      <c r="CY206">
        <f>AB206</f>
        <v>87.17</v>
      </c>
      <c r="CZ206">
        <f>AF206</f>
        <v>87.17</v>
      </c>
      <c r="DA206">
        <f>AJ206</f>
        <v>1</v>
      </c>
      <c r="DB206">
        <v>0</v>
      </c>
    </row>
    <row r="207" spans="1:106" x14ac:dyDescent="0.2">
      <c r="A207">
        <f>ROW(Source!A88)</f>
        <v>88</v>
      </c>
      <c r="B207">
        <v>31230745</v>
      </c>
      <c r="C207">
        <v>31236973</v>
      </c>
      <c r="D207">
        <v>24298656</v>
      </c>
      <c r="E207">
        <v>1</v>
      </c>
      <c r="F207">
        <v>1</v>
      </c>
      <c r="G207">
        <v>1</v>
      </c>
      <c r="H207">
        <v>3</v>
      </c>
      <c r="I207" t="s">
        <v>434</v>
      </c>
      <c r="J207" t="s">
        <v>435</v>
      </c>
      <c r="K207" t="s">
        <v>436</v>
      </c>
      <c r="L207">
        <v>1348</v>
      </c>
      <c r="N207">
        <v>1009</v>
      </c>
      <c r="O207" t="s">
        <v>52</v>
      </c>
      <c r="P207" t="s">
        <v>52</v>
      </c>
      <c r="Q207">
        <v>1000</v>
      </c>
      <c r="W207">
        <v>0</v>
      </c>
      <c r="X207">
        <v>1048470600</v>
      </c>
      <c r="Y207">
        <v>2.8000000000000001E-2</v>
      </c>
      <c r="AA207">
        <v>41004</v>
      </c>
      <c r="AB207">
        <v>0</v>
      </c>
      <c r="AC207">
        <v>0</v>
      </c>
      <c r="AD207">
        <v>0</v>
      </c>
      <c r="AE207">
        <v>10200</v>
      </c>
      <c r="AF207">
        <v>0</v>
      </c>
      <c r="AG207">
        <v>0</v>
      </c>
      <c r="AH207">
        <v>0</v>
      </c>
      <c r="AI207">
        <v>4.0199999999999996</v>
      </c>
      <c r="AJ207">
        <v>1</v>
      </c>
      <c r="AK207">
        <v>1</v>
      </c>
      <c r="AL207">
        <v>1</v>
      </c>
      <c r="AN207">
        <v>0</v>
      </c>
      <c r="AO207">
        <v>1</v>
      </c>
      <c r="AP207">
        <v>0</v>
      </c>
      <c r="AQ207">
        <v>0</v>
      </c>
      <c r="AR207">
        <v>0</v>
      </c>
      <c r="AS207" t="s">
        <v>3</v>
      </c>
      <c r="AT207">
        <v>2.8000000000000001E-2</v>
      </c>
      <c r="AU207" t="s">
        <v>3</v>
      </c>
      <c r="AV207">
        <v>0</v>
      </c>
      <c r="AW207">
        <v>2</v>
      </c>
      <c r="AX207">
        <v>31236988</v>
      </c>
      <c r="AY207">
        <v>1</v>
      </c>
      <c r="AZ207">
        <v>0</v>
      </c>
      <c r="BA207">
        <v>199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CX207">
        <f>Y207*Source!I88</f>
        <v>5.7674400000000004E-3</v>
      </c>
      <c r="CY207">
        <f>AA207</f>
        <v>41004</v>
      </c>
      <c r="CZ207">
        <f>AE207</f>
        <v>10200</v>
      </c>
      <c r="DA207">
        <f>AI207</f>
        <v>4.0199999999999996</v>
      </c>
      <c r="DB207">
        <v>0</v>
      </c>
    </row>
    <row r="208" spans="1:106" x14ac:dyDescent="0.2">
      <c r="A208">
        <f>ROW(Source!A88)</f>
        <v>88</v>
      </c>
      <c r="B208">
        <v>31230745</v>
      </c>
      <c r="C208">
        <v>31236973</v>
      </c>
      <c r="D208">
        <v>24315022</v>
      </c>
      <c r="E208">
        <v>1</v>
      </c>
      <c r="F208">
        <v>1</v>
      </c>
      <c r="G208">
        <v>1</v>
      </c>
      <c r="H208">
        <v>3</v>
      </c>
      <c r="I208" t="s">
        <v>178</v>
      </c>
      <c r="J208" t="s">
        <v>180</v>
      </c>
      <c r="K208" t="s">
        <v>179</v>
      </c>
      <c r="L208">
        <v>1348</v>
      </c>
      <c r="N208">
        <v>1009</v>
      </c>
      <c r="O208" t="s">
        <v>52</v>
      </c>
      <c r="P208" t="s">
        <v>52</v>
      </c>
      <c r="Q208">
        <v>1000</v>
      </c>
      <c r="W208">
        <v>0</v>
      </c>
      <c r="X208">
        <v>-1344220999</v>
      </c>
      <c r="Y208">
        <v>0.40091300000000002</v>
      </c>
      <c r="AA208">
        <v>29169.5</v>
      </c>
      <c r="AB208">
        <v>0</v>
      </c>
      <c r="AC208">
        <v>0</v>
      </c>
      <c r="AD208">
        <v>0</v>
      </c>
      <c r="AE208">
        <v>8102.64</v>
      </c>
      <c r="AF208">
        <v>0</v>
      </c>
      <c r="AG208">
        <v>0</v>
      </c>
      <c r="AH208">
        <v>0</v>
      </c>
      <c r="AI208">
        <v>3.6</v>
      </c>
      <c r="AJ208">
        <v>1</v>
      </c>
      <c r="AK208">
        <v>1</v>
      </c>
      <c r="AL208">
        <v>1</v>
      </c>
      <c r="AN208">
        <v>0</v>
      </c>
      <c r="AO208">
        <v>0</v>
      </c>
      <c r="AP208">
        <v>0</v>
      </c>
      <c r="AQ208">
        <v>0</v>
      </c>
      <c r="AR208">
        <v>0</v>
      </c>
      <c r="AS208" t="s">
        <v>3</v>
      </c>
      <c r="AT208">
        <v>0.40091300000000002</v>
      </c>
      <c r="AU208" t="s">
        <v>3</v>
      </c>
      <c r="AV208">
        <v>0</v>
      </c>
      <c r="AW208">
        <v>1</v>
      </c>
      <c r="AX208">
        <v>-1</v>
      </c>
      <c r="AY208">
        <v>0</v>
      </c>
      <c r="AZ208">
        <v>0</v>
      </c>
      <c r="BA208" t="s">
        <v>3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CX208">
        <f>Y208*Source!I88</f>
        <v>8.2580059740000003E-2</v>
      </c>
      <c r="CY208">
        <f>AA208</f>
        <v>29169.5</v>
      </c>
      <c r="CZ208">
        <f>AE208</f>
        <v>8102.64</v>
      </c>
      <c r="DA208">
        <f>AI208</f>
        <v>3.6</v>
      </c>
      <c r="DB208">
        <v>0</v>
      </c>
    </row>
    <row r="209" spans="1:106" x14ac:dyDescent="0.2">
      <c r="A209">
        <f>ROW(Source!A88)</f>
        <v>88</v>
      </c>
      <c r="B209">
        <v>31230745</v>
      </c>
      <c r="C209">
        <v>31236973</v>
      </c>
      <c r="D209">
        <v>24315189</v>
      </c>
      <c r="E209">
        <v>1</v>
      </c>
      <c r="F209">
        <v>1</v>
      </c>
      <c r="G209">
        <v>1</v>
      </c>
      <c r="H209">
        <v>3</v>
      </c>
      <c r="I209" t="s">
        <v>182</v>
      </c>
      <c r="J209" t="s">
        <v>184</v>
      </c>
      <c r="K209" t="s">
        <v>183</v>
      </c>
      <c r="L209">
        <v>1348</v>
      </c>
      <c r="N209">
        <v>1009</v>
      </c>
      <c r="O209" t="s">
        <v>52</v>
      </c>
      <c r="P209" t="s">
        <v>52</v>
      </c>
      <c r="Q209">
        <v>1000</v>
      </c>
      <c r="W209">
        <v>0</v>
      </c>
      <c r="X209">
        <v>257469369</v>
      </c>
      <c r="Y209">
        <v>0.59908700000000004</v>
      </c>
      <c r="AA209">
        <v>30053.06</v>
      </c>
      <c r="AB209">
        <v>0</v>
      </c>
      <c r="AC209">
        <v>0</v>
      </c>
      <c r="AD209">
        <v>0</v>
      </c>
      <c r="AE209">
        <v>8014.15</v>
      </c>
      <c r="AF209">
        <v>0</v>
      </c>
      <c r="AG209">
        <v>0</v>
      </c>
      <c r="AH209">
        <v>0</v>
      </c>
      <c r="AI209">
        <v>3.75</v>
      </c>
      <c r="AJ209">
        <v>1</v>
      </c>
      <c r="AK209">
        <v>1</v>
      </c>
      <c r="AL209">
        <v>1</v>
      </c>
      <c r="AN209">
        <v>0</v>
      </c>
      <c r="AO209">
        <v>0</v>
      </c>
      <c r="AP209">
        <v>0</v>
      </c>
      <c r="AQ209">
        <v>0</v>
      </c>
      <c r="AR209">
        <v>0</v>
      </c>
      <c r="AS209" t="s">
        <v>3</v>
      </c>
      <c r="AT209">
        <v>0.59908700000000004</v>
      </c>
      <c r="AU209" t="s">
        <v>3</v>
      </c>
      <c r="AV209">
        <v>0</v>
      </c>
      <c r="AW209">
        <v>1</v>
      </c>
      <c r="AX209">
        <v>-1</v>
      </c>
      <c r="AY209">
        <v>0</v>
      </c>
      <c r="AZ209">
        <v>0</v>
      </c>
      <c r="BA209" t="s">
        <v>3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CX209">
        <f>Y209*Source!I88</f>
        <v>0.12339994026000001</v>
      </c>
      <c r="CY209">
        <f>AA209</f>
        <v>30053.06</v>
      </c>
      <c r="CZ209">
        <f>AE209</f>
        <v>8014.15</v>
      </c>
      <c r="DA209">
        <f>AI209</f>
        <v>3.75</v>
      </c>
      <c r="DB209">
        <v>0</v>
      </c>
    </row>
    <row r="210" spans="1:106" x14ac:dyDescent="0.2">
      <c r="A210">
        <f>ROW(Source!A88)</f>
        <v>88</v>
      </c>
      <c r="B210">
        <v>31230745</v>
      </c>
      <c r="C210">
        <v>31236973</v>
      </c>
      <c r="D210">
        <v>24304986</v>
      </c>
      <c r="E210">
        <v>1</v>
      </c>
      <c r="F210">
        <v>1</v>
      </c>
      <c r="G210">
        <v>1</v>
      </c>
      <c r="H210">
        <v>3</v>
      </c>
      <c r="I210" t="s">
        <v>174</v>
      </c>
      <c r="J210" t="s">
        <v>176</v>
      </c>
      <c r="K210" t="s">
        <v>175</v>
      </c>
      <c r="L210">
        <v>1348</v>
      </c>
      <c r="N210">
        <v>1009</v>
      </c>
      <c r="O210" t="s">
        <v>52</v>
      </c>
      <c r="P210" t="s">
        <v>52</v>
      </c>
      <c r="Q210">
        <v>1000</v>
      </c>
      <c r="W210">
        <v>1</v>
      </c>
      <c r="X210">
        <v>-971207227</v>
      </c>
      <c r="Y210">
        <v>-1</v>
      </c>
      <c r="AA210">
        <v>27233</v>
      </c>
      <c r="AB210">
        <v>0</v>
      </c>
      <c r="AC210">
        <v>0</v>
      </c>
      <c r="AD210">
        <v>0</v>
      </c>
      <c r="AE210">
        <v>5650</v>
      </c>
      <c r="AF210">
        <v>0</v>
      </c>
      <c r="AG210">
        <v>0</v>
      </c>
      <c r="AH210">
        <v>0</v>
      </c>
      <c r="AI210">
        <v>4.82</v>
      </c>
      <c r="AJ210">
        <v>1</v>
      </c>
      <c r="AK210">
        <v>1</v>
      </c>
      <c r="AL210">
        <v>1</v>
      </c>
      <c r="AN210">
        <v>0</v>
      </c>
      <c r="AO210">
        <v>1</v>
      </c>
      <c r="AP210">
        <v>0</v>
      </c>
      <c r="AQ210">
        <v>0</v>
      </c>
      <c r="AR210">
        <v>0</v>
      </c>
      <c r="AS210" t="s">
        <v>3</v>
      </c>
      <c r="AT210">
        <v>-1</v>
      </c>
      <c r="AU210" t="s">
        <v>3</v>
      </c>
      <c r="AV210">
        <v>0</v>
      </c>
      <c r="AW210">
        <v>2</v>
      </c>
      <c r="AX210">
        <v>31236989</v>
      </c>
      <c r="AY210">
        <v>1</v>
      </c>
      <c r="AZ210">
        <v>6144</v>
      </c>
      <c r="BA210">
        <v>200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CX210">
        <f>Y210*Source!I88</f>
        <v>-0.20598</v>
      </c>
      <c r="CY210">
        <f>AA210</f>
        <v>27233</v>
      </c>
      <c r="CZ210">
        <f>AE210</f>
        <v>5650</v>
      </c>
      <c r="DA210">
        <f>AI210</f>
        <v>4.82</v>
      </c>
      <c r="DB210">
        <v>0</v>
      </c>
    </row>
    <row r="211" spans="1:106" x14ac:dyDescent="0.2">
      <c r="A211">
        <f>ROW(Source!A95)</f>
        <v>95</v>
      </c>
      <c r="B211">
        <v>31230744</v>
      </c>
      <c r="C211">
        <v>31236995</v>
      </c>
      <c r="D211">
        <v>9415385</v>
      </c>
      <c r="E211">
        <v>1</v>
      </c>
      <c r="F211">
        <v>1</v>
      </c>
      <c r="G211">
        <v>1</v>
      </c>
      <c r="H211">
        <v>1</v>
      </c>
      <c r="I211" t="s">
        <v>437</v>
      </c>
      <c r="J211" t="s">
        <v>3</v>
      </c>
      <c r="K211" t="s">
        <v>438</v>
      </c>
      <c r="L211">
        <v>1369</v>
      </c>
      <c r="N211">
        <v>1013</v>
      </c>
      <c r="O211" t="s">
        <v>339</v>
      </c>
      <c r="P211" t="s">
        <v>339</v>
      </c>
      <c r="Q211">
        <v>1</v>
      </c>
      <c r="W211">
        <v>0</v>
      </c>
      <c r="X211">
        <v>1951387513</v>
      </c>
      <c r="Y211">
        <v>62.81</v>
      </c>
      <c r="AA211">
        <v>0</v>
      </c>
      <c r="AB211">
        <v>0</v>
      </c>
      <c r="AC211">
        <v>0</v>
      </c>
      <c r="AD211">
        <v>9.4</v>
      </c>
      <c r="AE211">
        <v>0</v>
      </c>
      <c r="AF211">
        <v>0</v>
      </c>
      <c r="AG211">
        <v>0</v>
      </c>
      <c r="AH211">
        <v>9.4</v>
      </c>
      <c r="AI211">
        <v>1</v>
      </c>
      <c r="AJ211">
        <v>1</v>
      </c>
      <c r="AK211">
        <v>1</v>
      </c>
      <c r="AL211">
        <v>1</v>
      </c>
      <c r="AN211">
        <v>0</v>
      </c>
      <c r="AO211">
        <v>1</v>
      </c>
      <c r="AP211">
        <v>0</v>
      </c>
      <c r="AQ211">
        <v>0</v>
      </c>
      <c r="AR211">
        <v>0</v>
      </c>
      <c r="AS211" t="s">
        <v>3</v>
      </c>
      <c r="AT211">
        <v>62.81</v>
      </c>
      <c r="AU211" t="s">
        <v>3</v>
      </c>
      <c r="AV211">
        <v>1</v>
      </c>
      <c r="AW211">
        <v>2</v>
      </c>
      <c r="AX211">
        <v>31237007</v>
      </c>
      <c r="AY211">
        <v>1</v>
      </c>
      <c r="AZ211">
        <v>0</v>
      </c>
      <c r="BA211">
        <v>201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CX211">
        <f>Y211*Source!I95</f>
        <v>5.4016599999999997</v>
      </c>
      <c r="CY211">
        <f>AD211</f>
        <v>9.4</v>
      </c>
      <c r="CZ211">
        <f>AH211</f>
        <v>9.4</v>
      </c>
      <c r="DA211">
        <f>AL211</f>
        <v>1</v>
      </c>
      <c r="DB211">
        <v>0</v>
      </c>
    </row>
    <row r="212" spans="1:106" x14ac:dyDescent="0.2">
      <c r="A212">
        <f>ROW(Source!A95)</f>
        <v>95</v>
      </c>
      <c r="B212">
        <v>31230744</v>
      </c>
      <c r="C212">
        <v>31236995</v>
      </c>
      <c r="D212">
        <v>121548</v>
      </c>
      <c r="E212">
        <v>1</v>
      </c>
      <c r="F212">
        <v>1</v>
      </c>
      <c r="G212">
        <v>1</v>
      </c>
      <c r="H212">
        <v>1</v>
      </c>
      <c r="I212" t="s">
        <v>26</v>
      </c>
      <c r="J212" t="s">
        <v>3</v>
      </c>
      <c r="K212" t="s">
        <v>331</v>
      </c>
      <c r="L212">
        <v>608254</v>
      </c>
      <c r="N212">
        <v>1013</v>
      </c>
      <c r="O212" t="s">
        <v>332</v>
      </c>
      <c r="P212" t="s">
        <v>332</v>
      </c>
      <c r="Q212">
        <v>1</v>
      </c>
      <c r="W212">
        <v>0</v>
      </c>
      <c r="X212">
        <v>-185737400</v>
      </c>
      <c r="Y212">
        <v>0.41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1</v>
      </c>
      <c r="AJ212">
        <v>1</v>
      </c>
      <c r="AK212">
        <v>1</v>
      </c>
      <c r="AL212">
        <v>1</v>
      </c>
      <c r="AN212">
        <v>0</v>
      </c>
      <c r="AO212">
        <v>1</v>
      </c>
      <c r="AP212">
        <v>0</v>
      </c>
      <c r="AQ212">
        <v>0</v>
      </c>
      <c r="AR212">
        <v>0</v>
      </c>
      <c r="AS212" t="s">
        <v>3</v>
      </c>
      <c r="AT212">
        <v>0.41</v>
      </c>
      <c r="AU212" t="s">
        <v>3</v>
      </c>
      <c r="AV212">
        <v>2</v>
      </c>
      <c r="AW212">
        <v>2</v>
      </c>
      <c r="AX212">
        <v>31237008</v>
      </c>
      <c r="AY212">
        <v>1</v>
      </c>
      <c r="AZ212">
        <v>0</v>
      </c>
      <c r="BA212">
        <v>202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CX212">
        <f>Y212*Source!I95</f>
        <v>3.5259999999999993E-2</v>
      </c>
      <c r="CY212">
        <f>AD212</f>
        <v>0</v>
      </c>
      <c r="CZ212">
        <f>AH212</f>
        <v>0</v>
      </c>
      <c r="DA212">
        <f>AL212</f>
        <v>1</v>
      </c>
      <c r="DB212">
        <v>0</v>
      </c>
    </row>
    <row r="213" spans="1:106" x14ac:dyDescent="0.2">
      <c r="A213">
        <f>ROW(Source!A95)</f>
        <v>95</v>
      </c>
      <c r="B213">
        <v>31230744</v>
      </c>
      <c r="C213">
        <v>31236995</v>
      </c>
      <c r="D213">
        <v>24312004</v>
      </c>
      <c r="E213">
        <v>1</v>
      </c>
      <c r="F213">
        <v>1</v>
      </c>
      <c r="G213">
        <v>1</v>
      </c>
      <c r="H213">
        <v>2</v>
      </c>
      <c r="I213" t="s">
        <v>439</v>
      </c>
      <c r="J213" t="s">
        <v>440</v>
      </c>
      <c r="K213" t="s">
        <v>441</v>
      </c>
      <c r="L213">
        <v>1368</v>
      </c>
      <c r="N213">
        <v>1011</v>
      </c>
      <c r="O213" t="s">
        <v>336</v>
      </c>
      <c r="P213" t="s">
        <v>336</v>
      </c>
      <c r="Q213">
        <v>1</v>
      </c>
      <c r="W213">
        <v>0</v>
      </c>
      <c r="X213">
        <v>341432456</v>
      </c>
      <c r="Y213">
        <v>0.41</v>
      </c>
      <c r="AA213">
        <v>0</v>
      </c>
      <c r="AB213">
        <v>31.26</v>
      </c>
      <c r="AC213">
        <v>13.5</v>
      </c>
      <c r="AD213">
        <v>0</v>
      </c>
      <c r="AE213">
        <v>0</v>
      </c>
      <c r="AF213">
        <v>31.26</v>
      </c>
      <c r="AG213">
        <v>13.5</v>
      </c>
      <c r="AH213">
        <v>0</v>
      </c>
      <c r="AI213">
        <v>1</v>
      </c>
      <c r="AJ213">
        <v>1</v>
      </c>
      <c r="AK213">
        <v>1</v>
      </c>
      <c r="AL213">
        <v>1</v>
      </c>
      <c r="AN213">
        <v>0</v>
      </c>
      <c r="AO213">
        <v>1</v>
      </c>
      <c r="AP213">
        <v>0</v>
      </c>
      <c r="AQ213">
        <v>0</v>
      </c>
      <c r="AR213">
        <v>0</v>
      </c>
      <c r="AS213" t="s">
        <v>3</v>
      </c>
      <c r="AT213">
        <v>0.41</v>
      </c>
      <c r="AU213" t="s">
        <v>3</v>
      </c>
      <c r="AV213">
        <v>0</v>
      </c>
      <c r="AW213">
        <v>2</v>
      </c>
      <c r="AX213">
        <v>31237009</v>
      </c>
      <c r="AY213">
        <v>1</v>
      </c>
      <c r="AZ213">
        <v>0</v>
      </c>
      <c r="BA213">
        <v>203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CX213">
        <f>Y213*Source!I95</f>
        <v>3.5259999999999993E-2</v>
      </c>
      <c r="CY213">
        <f>AB213</f>
        <v>31.26</v>
      </c>
      <c r="CZ213">
        <f>AF213</f>
        <v>31.26</v>
      </c>
      <c r="DA213">
        <f>AJ213</f>
        <v>1</v>
      </c>
      <c r="DB213">
        <v>0</v>
      </c>
    </row>
    <row r="214" spans="1:106" x14ac:dyDescent="0.2">
      <c r="A214">
        <f>ROW(Source!A95)</f>
        <v>95</v>
      </c>
      <c r="B214">
        <v>31230744</v>
      </c>
      <c r="C214">
        <v>31236995</v>
      </c>
      <c r="D214">
        <v>24266779</v>
      </c>
      <c r="E214">
        <v>1</v>
      </c>
      <c r="F214">
        <v>1</v>
      </c>
      <c r="G214">
        <v>1</v>
      </c>
      <c r="H214">
        <v>2</v>
      </c>
      <c r="I214" t="s">
        <v>442</v>
      </c>
      <c r="J214" t="s">
        <v>443</v>
      </c>
      <c r="K214" t="s">
        <v>444</v>
      </c>
      <c r="L214">
        <v>1368</v>
      </c>
      <c r="N214">
        <v>1011</v>
      </c>
      <c r="O214" t="s">
        <v>336</v>
      </c>
      <c r="P214" t="s">
        <v>336</v>
      </c>
      <c r="Q214">
        <v>1</v>
      </c>
      <c r="W214">
        <v>0</v>
      </c>
      <c r="X214">
        <v>733323170</v>
      </c>
      <c r="Y214">
        <v>5.8</v>
      </c>
      <c r="AA214">
        <v>0</v>
      </c>
      <c r="AB214">
        <v>8.1</v>
      </c>
      <c r="AC214">
        <v>0</v>
      </c>
      <c r="AD214">
        <v>0</v>
      </c>
      <c r="AE214">
        <v>0</v>
      </c>
      <c r="AF214">
        <v>8.1</v>
      </c>
      <c r="AG214">
        <v>0</v>
      </c>
      <c r="AH214">
        <v>0</v>
      </c>
      <c r="AI214">
        <v>1</v>
      </c>
      <c r="AJ214">
        <v>1</v>
      </c>
      <c r="AK214">
        <v>1</v>
      </c>
      <c r="AL214">
        <v>1</v>
      </c>
      <c r="AN214">
        <v>0</v>
      </c>
      <c r="AO214">
        <v>1</v>
      </c>
      <c r="AP214">
        <v>0</v>
      </c>
      <c r="AQ214">
        <v>0</v>
      </c>
      <c r="AR214">
        <v>0</v>
      </c>
      <c r="AS214" t="s">
        <v>3</v>
      </c>
      <c r="AT214">
        <v>5.8</v>
      </c>
      <c r="AU214" t="s">
        <v>3</v>
      </c>
      <c r="AV214">
        <v>0</v>
      </c>
      <c r="AW214">
        <v>2</v>
      </c>
      <c r="AX214">
        <v>31237010</v>
      </c>
      <c r="AY214">
        <v>1</v>
      </c>
      <c r="AZ214">
        <v>0</v>
      </c>
      <c r="BA214">
        <v>204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CX214">
        <f>Y214*Source!I95</f>
        <v>0.49879999999999997</v>
      </c>
      <c r="CY214">
        <f>AB214</f>
        <v>8.1</v>
      </c>
      <c r="CZ214">
        <f>AF214</f>
        <v>8.1</v>
      </c>
      <c r="DA214">
        <f>AJ214</f>
        <v>1</v>
      </c>
      <c r="DB214">
        <v>0</v>
      </c>
    </row>
    <row r="215" spans="1:106" x14ac:dyDescent="0.2">
      <c r="A215">
        <f>ROW(Source!A95)</f>
        <v>95</v>
      </c>
      <c r="B215">
        <v>31230744</v>
      </c>
      <c r="C215">
        <v>31236995</v>
      </c>
      <c r="D215">
        <v>24262102</v>
      </c>
      <c r="E215">
        <v>1</v>
      </c>
      <c r="F215">
        <v>1</v>
      </c>
      <c r="G215">
        <v>1</v>
      </c>
      <c r="H215">
        <v>2</v>
      </c>
      <c r="I215" t="s">
        <v>368</v>
      </c>
      <c r="J215" t="s">
        <v>369</v>
      </c>
      <c r="K215" t="s">
        <v>370</v>
      </c>
      <c r="L215">
        <v>1368</v>
      </c>
      <c r="N215">
        <v>1011</v>
      </c>
      <c r="O215" t="s">
        <v>336</v>
      </c>
      <c r="P215" t="s">
        <v>336</v>
      </c>
      <c r="Q215">
        <v>1</v>
      </c>
      <c r="W215">
        <v>0</v>
      </c>
      <c r="X215">
        <v>-365761310</v>
      </c>
      <c r="Y215">
        <v>2.41</v>
      </c>
      <c r="AA215">
        <v>0</v>
      </c>
      <c r="AB215">
        <v>87.17</v>
      </c>
      <c r="AC215">
        <v>11.6</v>
      </c>
      <c r="AD215">
        <v>0</v>
      </c>
      <c r="AE215">
        <v>0</v>
      </c>
      <c r="AF215">
        <v>87.17</v>
      </c>
      <c r="AG215">
        <v>11.6</v>
      </c>
      <c r="AH215">
        <v>0</v>
      </c>
      <c r="AI215">
        <v>1</v>
      </c>
      <c r="AJ215">
        <v>1</v>
      </c>
      <c r="AK215">
        <v>1</v>
      </c>
      <c r="AL215">
        <v>1</v>
      </c>
      <c r="AN215">
        <v>0</v>
      </c>
      <c r="AO215">
        <v>1</v>
      </c>
      <c r="AP215">
        <v>0</v>
      </c>
      <c r="AQ215">
        <v>0</v>
      </c>
      <c r="AR215">
        <v>0</v>
      </c>
      <c r="AS215" t="s">
        <v>3</v>
      </c>
      <c r="AT215">
        <v>2.41</v>
      </c>
      <c r="AU215" t="s">
        <v>3</v>
      </c>
      <c r="AV215">
        <v>0</v>
      </c>
      <c r="AW215">
        <v>2</v>
      </c>
      <c r="AX215">
        <v>31237011</v>
      </c>
      <c r="AY215">
        <v>1</v>
      </c>
      <c r="AZ215">
        <v>0</v>
      </c>
      <c r="BA215">
        <v>205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CX215">
        <f>Y215*Source!I95</f>
        <v>0.20726</v>
      </c>
      <c r="CY215">
        <f>AB215</f>
        <v>87.17</v>
      </c>
      <c r="CZ215">
        <f>AF215</f>
        <v>87.17</v>
      </c>
      <c r="DA215">
        <f>AJ215</f>
        <v>1</v>
      </c>
      <c r="DB215">
        <v>0</v>
      </c>
    </row>
    <row r="216" spans="1:106" x14ac:dyDescent="0.2">
      <c r="A216">
        <f>ROW(Source!A95)</f>
        <v>95</v>
      </c>
      <c r="B216">
        <v>31230744</v>
      </c>
      <c r="C216">
        <v>31236995</v>
      </c>
      <c r="D216">
        <v>24752975</v>
      </c>
      <c r="E216">
        <v>1</v>
      </c>
      <c r="F216">
        <v>1</v>
      </c>
      <c r="G216">
        <v>1</v>
      </c>
      <c r="H216">
        <v>3</v>
      </c>
      <c r="I216" t="s">
        <v>193</v>
      </c>
      <c r="J216" t="s">
        <v>196</v>
      </c>
      <c r="K216" t="s">
        <v>194</v>
      </c>
      <c r="L216">
        <v>1301</v>
      </c>
      <c r="N216">
        <v>1003</v>
      </c>
      <c r="O216" t="s">
        <v>195</v>
      </c>
      <c r="P216" t="s">
        <v>195</v>
      </c>
      <c r="Q216">
        <v>1</v>
      </c>
      <c r="W216">
        <v>1</v>
      </c>
      <c r="X216">
        <v>-730757708</v>
      </c>
      <c r="Y216">
        <v>-102</v>
      </c>
      <c r="AA216">
        <v>18.899999999999999</v>
      </c>
      <c r="AB216">
        <v>0</v>
      </c>
      <c r="AC216">
        <v>0</v>
      </c>
      <c r="AD216">
        <v>0</v>
      </c>
      <c r="AE216">
        <v>18.899999999999999</v>
      </c>
      <c r="AF216">
        <v>0</v>
      </c>
      <c r="AG216">
        <v>0</v>
      </c>
      <c r="AH216">
        <v>0</v>
      </c>
      <c r="AI216">
        <v>1</v>
      </c>
      <c r="AJ216">
        <v>1</v>
      </c>
      <c r="AK216">
        <v>1</v>
      </c>
      <c r="AL216">
        <v>1</v>
      </c>
      <c r="AN216">
        <v>0</v>
      </c>
      <c r="AO216">
        <v>1</v>
      </c>
      <c r="AP216">
        <v>0</v>
      </c>
      <c r="AQ216">
        <v>0</v>
      </c>
      <c r="AR216">
        <v>0</v>
      </c>
      <c r="AS216" t="s">
        <v>3</v>
      </c>
      <c r="AT216">
        <v>-102</v>
      </c>
      <c r="AU216" t="s">
        <v>3</v>
      </c>
      <c r="AV216">
        <v>0</v>
      </c>
      <c r="AW216">
        <v>2</v>
      </c>
      <c r="AX216">
        <v>31237012</v>
      </c>
      <c r="AY216">
        <v>1</v>
      </c>
      <c r="AZ216">
        <v>6144</v>
      </c>
      <c r="BA216">
        <v>206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CX216">
        <f>Y216*Source!I95</f>
        <v>-8.7719999999999985</v>
      </c>
      <c r="CY216">
        <f t="shared" ref="CY216:CY221" si="0">AA216</f>
        <v>18.899999999999999</v>
      </c>
      <c r="CZ216">
        <f t="shared" ref="CZ216:CZ221" si="1">AE216</f>
        <v>18.899999999999999</v>
      </c>
      <c r="DA216">
        <f t="shared" ref="DA216:DA221" si="2">AI216</f>
        <v>1</v>
      </c>
      <c r="DB216">
        <v>0</v>
      </c>
    </row>
    <row r="217" spans="1:106" x14ac:dyDescent="0.2">
      <c r="A217">
        <f>ROW(Source!A95)</f>
        <v>95</v>
      </c>
      <c r="B217">
        <v>31230744</v>
      </c>
      <c r="C217">
        <v>31236995</v>
      </c>
      <c r="D217">
        <v>24312000</v>
      </c>
      <c r="E217">
        <v>1</v>
      </c>
      <c r="F217">
        <v>1</v>
      </c>
      <c r="G217">
        <v>1</v>
      </c>
      <c r="H217">
        <v>3</v>
      </c>
      <c r="I217" t="s">
        <v>445</v>
      </c>
      <c r="J217" t="s">
        <v>446</v>
      </c>
      <c r="K217" t="s">
        <v>447</v>
      </c>
      <c r="L217">
        <v>1348</v>
      </c>
      <c r="N217">
        <v>1009</v>
      </c>
      <c r="O217" t="s">
        <v>52</v>
      </c>
      <c r="P217" t="s">
        <v>52</v>
      </c>
      <c r="Q217">
        <v>1000</v>
      </c>
      <c r="W217">
        <v>0</v>
      </c>
      <c r="X217">
        <v>-1993711234</v>
      </c>
      <c r="Y217">
        <v>0.15</v>
      </c>
      <c r="AA217">
        <v>300</v>
      </c>
      <c r="AB217">
        <v>0</v>
      </c>
      <c r="AC217">
        <v>0</v>
      </c>
      <c r="AD217">
        <v>0</v>
      </c>
      <c r="AE217">
        <v>300</v>
      </c>
      <c r="AF217">
        <v>0</v>
      </c>
      <c r="AG217">
        <v>0</v>
      </c>
      <c r="AH217">
        <v>0</v>
      </c>
      <c r="AI217">
        <v>1</v>
      </c>
      <c r="AJ217">
        <v>1</v>
      </c>
      <c r="AK217">
        <v>1</v>
      </c>
      <c r="AL217">
        <v>1</v>
      </c>
      <c r="AN217">
        <v>0</v>
      </c>
      <c r="AO217">
        <v>1</v>
      </c>
      <c r="AP217">
        <v>0</v>
      </c>
      <c r="AQ217">
        <v>0</v>
      </c>
      <c r="AR217">
        <v>0</v>
      </c>
      <c r="AS217" t="s">
        <v>3</v>
      </c>
      <c r="AT217">
        <v>0.15</v>
      </c>
      <c r="AU217" t="s">
        <v>3</v>
      </c>
      <c r="AV217">
        <v>0</v>
      </c>
      <c r="AW217">
        <v>2</v>
      </c>
      <c r="AX217">
        <v>31237013</v>
      </c>
      <c r="AY217">
        <v>1</v>
      </c>
      <c r="AZ217">
        <v>0</v>
      </c>
      <c r="BA217">
        <v>207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CX217">
        <f>Y217*Source!I95</f>
        <v>1.2899999999999998E-2</v>
      </c>
      <c r="CY217">
        <f t="shared" si="0"/>
        <v>300</v>
      </c>
      <c r="CZ217">
        <f t="shared" si="1"/>
        <v>300</v>
      </c>
      <c r="DA217">
        <f t="shared" si="2"/>
        <v>1</v>
      </c>
      <c r="DB217">
        <v>0</v>
      </c>
    </row>
    <row r="218" spans="1:106" x14ac:dyDescent="0.2">
      <c r="A218">
        <f>ROW(Source!A95)</f>
        <v>95</v>
      </c>
      <c r="B218">
        <v>31230744</v>
      </c>
      <c r="C218">
        <v>31236995</v>
      </c>
      <c r="D218">
        <v>24299026</v>
      </c>
      <c r="E218">
        <v>1</v>
      </c>
      <c r="F218">
        <v>1</v>
      </c>
      <c r="G218">
        <v>1</v>
      </c>
      <c r="H218">
        <v>3</v>
      </c>
      <c r="I218" t="s">
        <v>448</v>
      </c>
      <c r="J218" t="s">
        <v>449</v>
      </c>
      <c r="K218" t="s">
        <v>450</v>
      </c>
      <c r="L218">
        <v>1348</v>
      </c>
      <c r="N218">
        <v>1009</v>
      </c>
      <c r="O218" t="s">
        <v>52</v>
      </c>
      <c r="P218" t="s">
        <v>52</v>
      </c>
      <c r="Q218">
        <v>1000</v>
      </c>
      <c r="W218">
        <v>0</v>
      </c>
      <c r="X218">
        <v>1250733823</v>
      </c>
      <c r="Y218">
        <v>0.02</v>
      </c>
      <c r="AA218">
        <v>9424</v>
      </c>
      <c r="AB218">
        <v>0</v>
      </c>
      <c r="AC218">
        <v>0</v>
      </c>
      <c r="AD218">
        <v>0</v>
      </c>
      <c r="AE218">
        <v>9424</v>
      </c>
      <c r="AF218">
        <v>0</v>
      </c>
      <c r="AG218">
        <v>0</v>
      </c>
      <c r="AH218">
        <v>0</v>
      </c>
      <c r="AI218">
        <v>1</v>
      </c>
      <c r="AJ218">
        <v>1</v>
      </c>
      <c r="AK218">
        <v>1</v>
      </c>
      <c r="AL218">
        <v>1</v>
      </c>
      <c r="AN218">
        <v>0</v>
      </c>
      <c r="AO218">
        <v>1</v>
      </c>
      <c r="AP218">
        <v>0</v>
      </c>
      <c r="AQ218">
        <v>0</v>
      </c>
      <c r="AR218">
        <v>0</v>
      </c>
      <c r="AS218" t="s">
        <v>3</v>
      </c>
      <c r="AT218">
        <v>0.02</v>
      </c>
      <c r="AU218" t="s">
        <v>3</v>
      </c>
      <c r="AV218">
        <v>0</v>
      </c>
      <c r="AW218">
        <v>2</v>
      </c>
      <c r="AX218">
        <v>31237014</v>
      </c>
      <c r="AY218">
        <v>1</v>
      </c>
      <c r="AZ218">
        <v>0</v>
      </c>
      <c r="BA218">
        <v>208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CX218">
        <f>Y218*Source!I95</f>
        <v>1.72E-3</v>
      </c>
      <c r="CY218">
        <f t="shared" si="0"/>
        <v>9424</v>
      </c>
      <c r="CZ218">
        <f t="shared" si="1"/>
        <v>9424</v>
      </c>
      <c r="DA218">
        <f t="shared" si="2"/>
        <v>1</v>
      </c>
      <c r="DB218">
        <v>0</v>
      </c>
    </row>
    <row r="219" spans="1:106" x14ac:dyDescent="0.2">
      <c r="A219">
        <f>ROW(Source!A95)</f>
        <v>95</v>
      </c>
      <c r="B219">
        <v>31230744</v>
      </c>
      <c r="C219">
        <v>31236995</v>
      </c>
      <c r="D219">
        <v>24312002</v>
      </c>
      <c r="E219">
        <v>1</v>
      </c>
      <c r="F219">
        <v>1</v>
      </c>
      <c r="G219">
        <v>1</v>
      </c>
      <c r="H219">
        <v>3</v>
      </c>
      <c r="I219" t="s">
        <v>198</v>
      </c>
      <c r="J219" t="s">
        <v>200</v>
      </c>
      <c r="K219" t="s">
        <v>199</v>
      </c>
      <c r="L219">
        <v>1348</v>
      </c>
      <c r="N219">
        <v>1009</v>
      </c>
      <c r="O219" t="s">
        <v>52</v>
      </c>
      <c r="P219" t="s">
        <v>52</v>
      </c>
      <c r="Q219">
        <v>1000</v>
      </c>
      <c r="W219">
        <v>1</v>
      </c>
      <c r="X219">
        <v>37579919</v>
      </c>
      <c r="Y219">
        <v>-2.09</v>
      </c>
      <c r="AA219">
        <v>7571</v>
      </c>
      <c r="AB219">
        <v>0</v>
      </c>
      <c r="AC219">
        <v>0</v>
      </c>
      <c r="AD219">
        <v>0</v>
      </c>
      <c r="AE219">
        <v>7571</v>
      </c>
      <c r="AF219">
        <v>0</v>
      </c>
      <c r="AG219">
        <v>0</v>
      </c>
      <c r="AH219">
        <v>0</v>
      </c>
      <c r="AI219">
        <v>1</v>
      </c>
      <c r="AJ219">
        <v>1</v>
      </c>
      <c r="AK219">
        <v>1</v>
      </c>
      <c r="AL219">
        <v>1</v>
      </c>
      <c r="AN219">
        <v>0</v>
      </c>
      <c r="AO219">
        <v>1</v>
      </c>
      <c r="AP219">
        <v>0</v>
      </c>
      <c r="AQ219">
        <v>0</v>
      </c>
      <c r="AR219">
        <v>0</v>
      </c>
      <c r="AS219" t="s">
        <v>3</v>
      </c>
      <c r="AT219">
        <v>-2.09</v>
      </c>
      <c r="AU219" t="s">
        <v>3</v>
      </c>
      <c r="AV219">
        <v>0</v>
      </c>
      <c r="AW219">
        <v>2</v>
      </c>
      <c r="AX219">
        <v>31237015</v>
      </c>
      <c r="AY219">
        <v>1</v>
      </c>
      <c r="AZ219">
        <v>6144</v>
      </c>
      <c r="BA219">
        <v>209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CX219">
        <f>Y219*Source!I95</f>
        <v>-0.17973999999999998</v>
      </c>
      <c r="CY219">
        <f t="shared" si="0"/>
        <v>7571</v>
      </c>
      <c r="CZ219">
        <f t="shared" si="1"/>
        <v>7571</v>
      </c>
      <c r="DA219">
        <f t="shared" si="2"/>
        <v>1</v>
      </c>
      <c r="DB219">
        <v>0</v>
      </c>
    </row>
    <row r="220" spans="1:106" x14ac:dyDescent="0.2">
      <c r="A220">
        <f>ROW(Source!A95)</f>
        <v>95</v>
      </c>
      <c r="B220">
        <v>31230744</v>
      </c>
      <c r="C220">
        <v>31236995</v>
      </c>
      <c r="D220">
        <v>24262983</v>
      </c>
      <c r="E220">
        <v>1</v>
      </c>
      <c r="F220">
        <v>1</v>
      </c>
      <c r="G220">
        <v>1</v>
      </c>
      <c r="H220">
        <v>3</v>
      </c>
      <c r="I220" t="s">
        <v>357</v>
      </c>
      <c r="J220" t="s">
        <v>358</v>
      </c>
      <c r="K220" t="s">
        <v>359</v>
      </c>
      <c r="L220">
        <v>1339</v>
      </c>
      <c r="N220">
        <v>1007</v>
      </c>
      <c r="O220" t="s">
        <v>68</v>
      </c>
      <c r="P220" t="s">
        <v>68</v>
      </c>
      <c r="Q220">
        <v>1</v>
      </c>
      <c r="W220">
        <v>0</v>
      </c>
      <c r="X220">
        <v>11619063</v>
      </c>
      <c r="Y220">
        <v>0.1</v>
      </c>
      <c r="AA220">
        <v>2.44</v>
      </c>
      <c r="AB220">
        <v>0</v>
      </c>
      <c r="AC220">
        <v>0</v>
      </c>
      <c r="AD220">
        <v>0</v>
      </c>
      <c r="AE220">
        <v>2.44</v>
      </c>
      <c r="AF220">
        <v>0</v>
      </c>
      <c r="AG220">
        <v>0</v>
      </c>
      <c r="AH220">
        <v>0</v>
      </c>
      <c r="AI220">
        <v>1</v>
      </c>
      <c r="AJ220">
        <v>1</v>
      </c>
      <c r="AK220">
        <v>1</v>
      </c>
      <c r="AL220">
        <v>1</v>
      </c>
      <c r="AN220">
        <v>0</v>
      </c>
      <c r="AO220">
        <v>1</v>
      </c>
      <c r="AP220">
        <v>0</v>
      </c>
      <c r="AQ220">
        <v>0</v>
      </c>
      <c r="AR220">
        <v>0</v>
      </c>
      <c r="AS220" t="s">
        <v>3</v>
      </c>
      <c r="AT220">
        <v>0.1</v>
      </c>
      <c r="AU220" t="s">
        <v>3</v>
      </c>
      <c r="AV220">
        <v>0</v>
      </c>
      <c r="AW220">
        <v>2</v>
      </c>
      <c r="AX220">
        <v>31237016</v>
      </c>
      <c r="AY220">
        <v>1</v>
      </c>
      <c r="AZ220">
        <v>0</v>
      </c>
      <c r="BA220">
        <v>210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CX220">
        <f>Y220*Source!I95</f>
        <v>8.6E-3</v>
      </c>
      <c r="CY220">
        <f t="shared" si="0"/>
        <v>2.44</v>
      </c>
      <c r="CZ220">
        <f t="shared" si="1"/>
        <v>2.44</v>
      </c>
      <c r="DA220">
        <f t="shared" si="2"/>
        <v>1</v>
      </c>
      <c r="DB220">
        <v>0</v>
      </c>
    </row>
    <row r="221" spans="1:106" x14ac:dyDescent="0.2">
      <c r="A221">
        <f>ROW(Source!A95)</f>
        <v>95</v>
      </c>
      <c r="B221">
        <v>31230744</v>
      </c>
      <c r="C221">
        <v>31236995</v>
      </c>
      <c r="D221">
        <v>0</v>
      </c>
      <c r="E221">
        <v>1</v>
      </c>
      <c r="F221">
        <v>1</v>
      </c>
      <c r="G221">
        <v>1</v>
      </c>
      <c r="H221">
        <v>3</v>
      </c>
      <c r="I221" t="s">
        <v>202</v>
      </c>
      <c r="J221" t="s">
        <v>3</v>
      </c>
      <c r="K221" t="s">
        <v>203</v>
      </c>
      <c r="L221">
        <v>1404</v>
      </c>
      <c r="N221">
        <v>1013</v>
      </c>
      <c r="O221" t="s">
        <v>204</v>
      </c>
      <c r="P221" t="s">
        <v>204</v>
      </c>
      <c r="Q221">
        <v>1</v>
      </c>
      <c r="W221">
        <v>0</v>
      </c>
      <c r="X221">
        <v>-529355442</v>
      </c>
      <c r="Y221">
        <v>100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1</v>
      </c>
      <c r="AJ221">
        <v>1</v>
      </c>
      <c r="AK221">
        <v>1</v>
      </c>
      <c r="AL221">
        <v>1</v>
      </c>
      <c r="AN221">
        <v>0</v>
      </c>
      <c r="AO221">
        <v>0</v>
      </c>
      <c r="AP221">
        <v>0</v>
      </c>
      <c r="AQ221">
        <v>0</v>
      </c>
      <c r="AR221">
        <v>0</v>
      </c>
      <c r="AS221" t="s">
        <v>3</v>
      </c>
      <c r="AT221">
        <v>100</v>
      </c>
      <c r="AU221" t="s">
        <v>3</v>
      </c>
      <c r="AV221">
        <v>0</v>
      </c>
      <c r="AW221">
        <v>1</v>
      </c>
      <c r="AX221">
        <v>-1</v>
      </c>
      <c r="AY221">
        <v>0</v>
      </c>
      <c r="AZ221">
        <v>0</v>
      </c>
      <c r="BA221" t="s">
        <v>3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CX221">
        <f>Y221*Source!I95</f>
        <v>8.6</v>
      </c>
      <c r="CY221">
        <f t="shared" si="0"/>
        <v>0</v>
      </c>
      <c r="CZ221">
        <f t="shared" si="1"/>
        <v>0</v>
      </c>
      <c r="DA221">
        <f t="shared" si="2"/>
        <v>1</v>
      </c>
      <c r="DB221">
        <v>0</v>
      </c>
    </row>
    <row r="222" spans="1:106" x14ac:dyDescent="0.2">
      <c r="A222">
        <f>ROW(Source!A96)</f>
        <v>96</v>
      </c>
      <c r="B222">
        <v>31230745</v>
      </c>
      <c r="C222">
        <v>31236995</v>
      </c>
      <c r="D222">
        <v>9415385</v>
      </c>
      <c r="E222">
        <v>1</v>
      </c>
      <c r="F222">
        <v>1</v>
      </c>
      <c r="G222">
        <v>1</v>
      </c>
      <c r="H222">
        <v>1</v>
      </c>
      <c r="I222" t="s">
        <v>437</v>
      </c>
      <c r="J222" t="s">
        <v>3</v>
      </c>
      <c r="K222" t="s">
        <v>438</v>
      </c>
      <c r="L222">
        <v>1369</v>
      </c>
      <c r="N222">
        <v>1013</v>
      </c>
      <c r="O222" t="s">
        <v>339</v>
      </c>
      <c r="P222" t="s">
        <v>339</v>
      </c>
      <c r="Q222">
        <v>1</v>
      </c>
      <c r="W222">
        <v>0</v>
      </c>
      <c r="X222">
        <v>1951387513</v>
      </c>
      <c r="Y222">
        <v>62.81</v>
      </c>
      <c r="AA222">
        <v>0</v>
      </c>
      <c r="AB222">
        <v>0</v>
      </c>
      <c r="AC222">
        <v>0</v>
      </c>
      <c r="AD222">
        <v>9.4</v>
      </c>
      <c r="AE222">
        <v>0</v>
      </c>
      <c r="AF222">
        <v>0</v>
      </c>
      <c r="AG222">
        <v>0</v>
      </c>
      <c r="AH222">
        <v>9.4</v>
      </c>
      <c r="AI222">
        <v>1</v>
      </c>
      <c r="AJ222">
        <v>1</v>
      </c>
      <c r="AK222">
        <v>1</v>
      </c>
      <c r="AL222">
        <v>1</v>
      </c>
      <c r="AN222">
        <v>0</v>
      </c>
      <c r="AO222">
        <v>1</v>
      </c>
      <c r="AP222">
        <v>0</v>
      </c>
      <c r="AQ222">
        <v>0</v>
      </c>
      <c r="AR222">
        <v>0</v>
      </c>
      <c r="AS222" t="s">
        <v>3</v>
      </c>
      <c r="AT222">
        <v>62.81</v>
      </c>
      <c r="AU222" t="s">
        <v>3</v>
      </c>
      <c r="AV222">
        <v>1</v>
      </c>
      <c r="AW222">
        <v>2</v>
      </c>
      <c r="AX222">
        <v>31237007</v>
      </c>
      <c r="AY222">
        <v>1</v>
      </c>
      <c r="AZ222">
        <v>0</v>
      </c>
      <c r="BA222">
        <v>211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CX222">
        <f>Y222*Source!I96</f>
        <v>5.4016599999999997</v>
      </c>
      <c r="CY222">
        <f>AD222</f>
        <v>9.4</v>
      </c>
      <c r="CZ222">
        <f>AH222</f>
        <v>9.4</v>
      </c>
      <c r="DA222">
        <f>AL222</f>
        <v>1</v>
      </c>
      <c r="DB222">
        <v>0</v>
      </c>
    </row>
    <row r="223" spans="1:106" x14ac:dyDescent="0.2">
      <c r="A223">
        <f>ROW(Source!A96)</f>
        <v>96</v>
      </c>
      <c r="B223">
        <v>31230745</v>
      </c>
      <c r="C223">
        <v>31236995</v>
      </c>
      <c r="D223">
        <v>121548</v>
      </c>
      <c r="E223">
        <v>1</v>
      </c>
      <c r="F223">
        <v>1</v>
      </c>
      <c r="G223">
        <v>1</v>
      </c>
      <c r="H223">
        <v>1</v>
      </c>
      <c r="I223" t="s">
        <v>26</v>
      </c>
      <c r="J223" t="s">
        <v>3</v>
      </c>
      <c r="K223" t="s">
        <v>331</v>
      </c>
      <c r="L223">
        <v>608254</v>
      </c>
      <c r="N223">
        <v>1013</v>
      </c>
      <c r="O223" t="s">
        <v>332</v>
      </c>
      <c r="P223" t="s">
        <v>332</v>
      </c>
      <c r="Q223">
        <v>1</v>
      </c>
      <c r="W223">
        <v>0</v>
      </c>
      <c r="X223">
        <v>-185737400</v>
      </c>
      <c r="Y223">
        <v>0.41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1</v>
      </c>
      <c r="AJ223">
        <v>1</v>
      </c>
      <c r="AK223">
        <v>1</v>
      </c>
      <c r="AL223">
        <v>1</v>
      </c>
      <c r="AN223">
        <v>0</v>
      </c>
      <c r="AO223">
        <v>1</v>
      </c>
      <c r="AP223">
        <v>0</v>
      </c>
      <c r="AQ223">
        <v>0</v>
      </c>
      <c r="AR223">
        <v>0</v>
      </c>
      <c r="AS223" t="s">
        <v>3</v>
      </c>
      <c r="AT223">
        <v>0.41</v>
      </c>
      <c r="AU223" t="s">
        <v>3</v>
      </c>
      <c r="AV223">
        <v>2</v>
      </c>
      <c r="AW223">
        <v>2</v>
      </c>
      <c r="AX223">
        <v>31237008</v>
      </c>
      <c r="AY223">
        <v>1</v>
      </c>
      <c r="AZ223">
        <v>0</v>
      </c>
      <c r="BA223">
        <v>212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CX223">
        <f>Y223*Source!I96</f>
        <v>3.5259999999999993E-2</v>
      </c>
      <c r="CY223">
        <f>AD223</f>
        <v>0</v>
      </c>
      <c r="CZ223">
        <f>AH223</f>
        <v>0</v>
      </c>
      <c r="DA223">
        <f>AL223</f>
        <v>1</v>
      </c>
      <c r="DB223">
        <v>0</v>
      </c>
    </row>
    <row r="224" spans="1:106" x14ac:dyDescent="0.2">
      <c r="A224">
        <f>ROW(Source!A96)</f>
        <v>96</v>
      </c>
      <c r="B224">
        <v>31230745</v>
      </c>
      <c r="C224">
        <v>31236995</v>
      </c>
      <c r="D224">
        <v>24312004</v>
      </c>
      <c r="E224">
        <v>1</v>
      </c>
      <c r="F224">
        <v>1</v>
      </c>
      <c r="G224">
        <v>1</v>
      </c>
      <c r="H224">
        <v>2</v>
      </c>
      <c r="I224" t="s">
        <v>439</v>
      </c>
      <c r="J224" t="s">
        <v>440</v>
      </c>
      <c r="K224" t="s">
        <v>441</v>
      </c>
      <c r="L224">
        <v>1368</v>
      </c>
      <c r="N224">
        <v>1011</v>
      </c>
      <c r="O224" t="s">
        <v>336</v>
      </c>
      <c r="P224" t="s">
        <v>336</v>
      </c>
      <c r="Q224">
        <v>1</v>
      </c>
      <c r="W224">
        <v>0</v>
      </c>
      <c r="X224">
        <v>341432456</v>
      </c>
      <c r="Y224">
        <v>0.41</v>
      </c>
      <c r="AA224">
        <v>0</v>
      </c>
      <c r="AB224">
        <v>31.26</v>
      </c>
      <c r="AC224">
        <v>13.5</v>
      </c>
      <c r="AD224">
        <v>0</v>
      </c>
      <c r="AE224">
        <v>0</v>
      </c>
      <c r="AF224">
        <v>31.26</v>
      </c>
      <c r="AG224">
        <v>13.5</v>
      </c>
      <c r="AH224">
        <v>0</v>
      </c>
      <c r="AI224">
        <v>1</v>
      </c>
      <c r="AJ224">
        <v>1</v>
      </c>
      <c r="AK224">
        <v>1</v>
      </c>
      <c r="AL224">
        <v>1</v>
      </c>
      <c r="AN224">
        <v>0</v>
      </c>
      <c r="AO224">
        <v>1</v>
      </c>
      <c r="AP224">
        <v>0</v>
      </c>
      <c r="AQ224">
        <v>0</v>
      </c>
      <c r="AR224">
        <v>0</v>
      </c>
      <c r="AS224" t="s">
        <v>3</v>
      </c>
      <c r="AT224">
        <v>0.41</v>
      </c>
      <c r="AU224" t="s">
        <v>3</v>
      </c>
      <c r="AV224">
        <v>0</v>
      </c>
      <c r="AW224">
        <v>2</v>
      </c>
      <c r="AX224">
        <v>31237009</v>
      </c>
      <c r="AY224">
        <v>1</v>
      </c>
      <c r="AZ224">
        <v>0</v>
      </c>
      <c r="BA224">
        <v>213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CX224">
        <f>Y224*Source!I96</f>
        <v>3.5259999999999993E-2</v>
      </c>
      <c r="CY224">
        <f>AB224</f>
        <v>31.26</v>
      </c>
      <c r="CZ224">
        <f>AF224</f>
        <v>31.26</v>
      </c>
      <c r="DA224">
        <f>AJ224</f>
        <v>1</v>
      </c>
      <c r="DB224">
        <v>0</v>
      </c>
    </row>
    <row r="225" spans="1:106" x14ac:dyDescent="0.2">
      <c r="A225">
        <f>ROW(Source!A96)</f>
        <v>96</v>
      </c>
      <c r="B225">
        <v>31230745</v>
      </c>
      <c r="C225">
        <v>31236995</v>
      </c>
      <c r="D225">
        <v>24266779</v>
      </c>
      <c r="E225">
        <v>1</v>
      </c>
      <c r="F225">
        <v>1</v>
      </c>
      <c r="G225">
        <v>1</v>
      </c>
      <c r="H225">
        <v>2</v>
      </c>
      <c r="I225" t="s">
        <v>442</v>
      </c>
      <c r="J225" t="s">
        <v>443</v>
      </c>
      <c r="K225" t="s">
        <v>444</v>
      </c>
      <c r="L225">
        <v>1368</v>
      </c>
      <c r="N225">
        <v>1011</v>
      </c>
      <c r="O225" t="s">
        <v>336</v>
      </c>
      <c r="P225" t="s">
        <v>336</v>
      </c>
      <c r="Q225">
        <v>1</v>
      </c>
      <c r="W225">
        <v>0</v>
      </c>
      <c r="X225">
        <v>733323170</v>
      </c>
      <c r="Y225">
        <v>5.8</v>
      </c>
      <c r="AA225">
        <v>0</v>
      </c>
      <c r="AB225">
        <v>8.1</v>
      </c>
      <c r="AC225">
        <v>0</v>
      </c>
      <c r="AD225">
        <v>0</v>
      </c>
      <c r="AE225">
        <v>0</v>
      </c>
      <c r="AF225">
        <v>8.1</v>
      </c>
      <c r="AG225">
        <v>0</v>
      </c>
      <c r="AH225">
        <v>0</v>
      </c>
      <c r="AI225">
        <v>1</v>
      </c>
      <c r="AJ225">
        <v>1</v>
      </c>
      <c r="AK225">
        <v>1</v>
      </c>
      <c r="AL225">
        <v>1</v>
      </c>
      <c r="AN225">
        <v>0</v>
      </c>
      <c r="AO225">
        <v>1</v>
      </c>
      <c r="AP225">
        <v>0</v>
      </c>
      <c r="AQ225">
        <v>0</v>
      </c>
      <c r="AR225">
        <v>0</v>
      </c>
      <c r="AS225" t="s">
        <v>3</v>
      </c>
      <c r="AT225">
        <v>5.8</v>
      </c>
      <c r="AU225" t="s">
        <v>3</v>
      </c>
      <c r="AV225">
        <v>0</v>
      </c>
      <c r="AW225">
        <v>2</v>
      </c>
      <c r="AX225">
        <v>31237010</v>
      </c>
      <c r="AY225">
        <v>1</v>
      </c>
      <c r="AZ225">
        <v>0</v>
      </c>
      <c r="BA225">
        <v>214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CX225">
        <f>Y225*Source!I96</f>
        <v>0.49879999999999997</v>
      </c>
      <c r="CY225">
        <f>AB225</f>
        <v>8.1</v>
      </c>
      <c r="CZ225">
        <f>AF225</f>
        <v>8.1</v>
      </c>
      <c r="DA225">
        <f>AJ225</f>
        <v>1</v>
      </c>
      <c r="DB225">
        <v>0</v>
      </c>
    </row>
    <row r="226" spans="1:106" x14ac:dyDescent="0.2">
      <c r="A226">
        <f>ROW(Source!A96)</f>
        <v>96</v>
      </c>
      <c r="B226">
        <v>31230745</v>
      </c>
      <c r="C226">
        <v>31236995</v>
      </c>
      <c r="D226">
        <v>24262102</v>
      </c>
      <c r="E226">
        <v>1</v>
      </c>
      <c r="F226">
        <v>1</v>
      </c>
      <c r="G226">
        <v>1</v>
      </c>
      <c r="H226">
        <v>2</v>
      </c>
      <c r="I226" t="s">
        <v>368</v>
      </c>
      <c r="J226" t="s">
        <v>369</v>
      </c>
      <c r="K226" t="s">
        <v>370</v>
      </c>
      <c r="L226">
        <v>1368</v>
      </c>
      <c r="N226">
        <v>1011</v>
      </c>
      <c r="O226" t="s">
        <v>336</v>
      </c>
      <c r="P226" t="s">
        <v>336</v>
      </c>
      <c r="Q226">
        <v>1</v>
      </c>
      <c r="W226">
        <v>0</v>
      </c>
      <c r="X226">
        <v>-365761310</v>
      </c>
      <c r="Y226">
        <v>2.41</v>
      </c>
      <c r="AA226">
        <v>0</v>
      </c>
      <c r="AB226">
        <v>87.17</v>
      </c>
      <c r="AC226">
        <v>11.6</v>
      </c>
      <c r="AD226">
        <v>0</v>
      </c>
      <c r="AE226">
        <v>0</v>
      </c>
      <c r="AF226">
        <v>87.17</v>
      </c>
      <c r="AG226">
        <v>11.6</v>
      </c>
      <c r="AH226">
        <v>0</v>
      </c>
      <c r="AI226">
        <v>1</v>
      </c>
      <c r="AJ226">
        <v>1</v>
      </c>
      <c r="AK226">
        <v>1</v>
      </c>
      <c r="AL226">
        <v>1</v>
      </c>
      <c r="AN226">
        <v>0</v>
      </c>
      <c r="AO226">
        <v>1</v>
      </c>
      <c r="AP226">
        <v>0</v>
      </c>
      <c r="AQ226">
        <v>0</v>
      </c>
      <c r="AR226">
        <v>0</v>
      </c>
      <c r="AS226" t="s">
        <v>3</v>
      </c>
      <c r="AT226">
        <v>2.41</v>
      </c>
      <c r="AU226" t="s">
        <v>3</v>
      </c>
      <c r="AV226">
        <v>0</v>
      </c>
      <c r="AW226">
        <v>2</v>
      </c>
      <c r="AX226">
        <v>31237011</v>
      </c>
      <c r="AY226">
        <v>1</v>
      </c>
      <c r="AZ226">
        <v>0</v>
      </c>
      <c r="BA226">
        <v>215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CX226">
        <f>Y226*Source!I96</f>
        <v>0.20726</v>
      </c>
      <c r="CY226">
        <f>AB226</f>
        <v>87.17</v>
      </c>
      <c r="CZ226">
        <f>AF226</f>
        <v>87.17</v>
      </c>
      <c r="DA226">
        <f>AJ226</f>
        <v>1</v>
      </c>
      <c r="DB226">
        <v>0</v>
      </c>
    </row>
    <row r="227" spans="1:106" x14ac:dyDescent="0.2">
      <c r="A227">
        <f>ROW(Source!A96)</f>
        <v>96</v>
      </c>
      <c r="B227">
        <v>31230745</v>
      </c>
      <c r="C227">
        <v>31236995</v>
      </c>
      <c r="D227">
        <v>24752975</v>
      </c>
      <c r="E227">
        <v>1</v>
      </c>
      <c r="F227">
        <v>1</v>
      </c>
      <c r="G227">
        <v>1</v>
      </c>
      <c r="H227">
        <v>3</v>
      </c>
      <c r="I227" t="s">
        <v>193</v>
      </c>
      <c r="J227" t="s">
        <v>196</v>
      </c>
      <c r="K227" t="s">
        <v>194</v>
      </c>
      <c r="L227">
        <v>1301</v>
      </c>
      <c r="N227">
        <v>1003</v>
      </c>
      <c r="O227" t="s">
        <v>195</v>
      </c>
      <c r="P227" t="s">
        <v>195</v>
      </c>
      <c r="Q227">
        <v>1</v>
      </c>
      <c r="W227">
        <v>1</v>
      </c>
      <c r="X227">
        <v>-730757708</v>
      </c>
      <c r="Y227">
        <v>-102</v>
      </c>
      <c r="AA227">
        <v>47.44</v>
      </c>
      <c r="AB227">
        <v>0</v>
      </c>
      <c r="AC227">
        <v>0</v>
      </c>
      <c r="AD227">
        <v>0</v>
      </c>
      <c r="AE227">
        <v>18.899999999999999</v>
      </c>
      <c r="AF227">
        <v>0</v>
      </c>
      <c r="AG227">
        <v>0</v>
      </c>
      <c r="AH227">
        <v>0</v>
      </c>
      <c r="AI227">
        <v>2.5099999999999998</v>
      </c>
      <c r="AJ227">
        <v>1</v>
      </c>
      <c r="AK227">
        <v>1</v>
      </c>
      <c r="AL227">
        <v>1</v>
      </c>
      <c r="AN227">
        <v>0</v>
      </c>
      <c r="AO227">
        <v>1</v>
      </c>
      <c r="AP227">
        <v>0</v>
      </c>
      <c r="AQ227">
        <v>0</v>
      </c>
      <c r="AR227">
        <v>0</v>
      </c>
      <c r="AS227" t="s">
        <v>3</v>
      </c>
      <c r="AT227">
        <v>-102</v>
      </c>
      <c r="AU227" t="s">
        <v>3</v>
      </c>
      <c r="AV227">
        <v>0</v>
      </c>
      <c r="AW227">
        <v>2</v>
      </c>
      <c r="AX227">
        <v>31237012</v>
      </c>
      <c r="AY227">
        <v>1</v>
      </c>
      <c r="AZ227">
        <v>6144</v>
      </c>
      <c r="BA227">
        <v>216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CX227">
        <f>Y227*Source!I96</f>
        <v>-8.7719999999999985</v>
      </c>
      <c r="CY227">
        <f t="shared" ref="CY227:CY232" si="3">AA227</f>
        <v>47.44</v>
      </c>
      <c r="CZ227">
        <f t="shared" ref="CZ227:CZ232" si="4">AE227</f>
        <v>18.899999999999999</v>
      </c>
      <c r="DA227">
        <f t="shared" ref="DA227:DA232" si="5">AI227</f>
        <v>2.5099999999999998</v>
      </c>
      <c r="DB227">
        <v>0</v>
      </c>
    </row>
    <row r="228" spans="1:106" x14ac:dyDescent="0.2">
      <c r="A228">
        <f>ROW(Source!A96)</f>
        <v>96</v>
      </c>
      <c r="B228">
        <v>31230745</v>
      </c>
      <c r="C228">
        <v>31236995</v>
      </c>
      <c r="D228">
        <v>24312000</v>
      </c>
      <c r="E228">
        <v>1</v>
      </c>
      <c r="F228">
        <v>1</v>
      </c>
      <c r="G228">
        <v>1</v>
      </c>
      <c r="H228">
        <v>3</v>
      </c>
      <c r="I228" t="s">
        <v>445</v>
      </c>
      <c r="J228" t="s">
        <v>446</v>
      </c>
      <c r="K228" t="s">
        <v>447</v>
      </c>
      <c r="L228">
        <v>1348</v>
      </c>
      <c r="N228">
        <v>1009</v>
      </c>
      <c r="O228" t="s">
        <v>52</v>
      </c>
      <c r="P228" t="s">
        <v>52</v>
      </c>
      <c r="Q228">
        <v>1000</v>
      </c>
      <c r="W228">
        <v>0</v>
      </c>
      <c r="X228">
        <v>-1993711234</v>
      </c>
      <c r="Y228">
        <v>0.15</v>
      </c>
      <c r="AA228">
        <v>3702</v>
      </c>
      <c r="AB228">
        <v>0</v>
      </c>
      <c r="AC228">
        <v>0</v>
      </c>
      <c r="AD228">
        <v>0</v>
      </c>
      <c r="AE228">
        <v>300</v>
      </c>
      <c r="AF228">
        <v>0</v>
      </c>
      <c r="AG228">
        <v>0</v>
      </c>
      <c r="AH228">
        <v>0</v>
      </c>
      <c r="AI228">
        <v>12.34</v>
      </c>
      <c r="AJ228">
        <v>1</v>
      </c>
      <c r="AK228">
        <v>1</v>
      </c>
      <c r="AL228">
        <v>1</v>
      </c>
      <c r="AN228">
        <v>0</v>
      </c>
      <c r="AO228">
        <v>1</v>
      </c>
      <c r="AP228">
        <v>0</v>
      </c>
      <c r="AQ228">
        <v>0</v>
      </c>
      <c r="AR228">
        <v>0</v>
      </c>
      <c r="AS228" t="s">
        <v>3</v>
      </c>
      <c r="AT228">
        <v>0.15</v>
      </c>
      <c r="AU228" t="s">
        <v>3</v>
      </c>
      <c r="AV228">
        <v>0</v>
      </c>
      <c r="AW228">
        <v>2</v>
      </c>
      <c r="AX228">
        <v>31237013</v>
      </c>
      <c r="AY228">
        <v>1</v>
      </c>
      <c r="AZ228">
        <v>0</v>
      </c>
      <c r="BA228">
        <v>217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CX228">
        <f>Y228*Source!I96</f>
        <v>1.2899999999999998E-2</v>
      </c>
      <c r="CY228">
        <f t="shared" si="3"/>
        <v>3702</v>
      </c>
      <c r="CZ228">
        <f t="shared" si="4"/>
        <v>300</v>
      </c>
      <c r="DA228">
        <f t="shared" si="5"/>
        <v>12.34</v>
      </c>
      <c r="DB228">
        <v>0</v>
      </c>
    </row>
    <row r="229" spans="1:106" x14ac:dyDescent="0.2">
      <c r="A229">
        <f>ROW(Source!A96)</f>
        <v>96</v>
      </c>
      <c r="B229">
        <v>31230745</v>
      </c>
      <c r="C229">
        <v>31236995</v>
      </c>
      <c r="D229">
        <v>24299026</v>
      </c>
      <c r="E229">
        <v>1</v>
      </c>
      <c r="F229">
        <v>1</v>
      </c>
      <c r="G229">
        <v>1</v>
      </c>
      <c r="H229">
        <v>3</v>
      </c>
      <c r="I229" t="s">
        <v>448</v>
      </c>
      <c r="J229" t="s">
        <v>449</v>
      </c>
      <c r="K229" t="s">
        <v>450</v>
      </c>
      <c r="L229">
        <v>1348</v>
      </c>
      <c r="N229">
        <v>1009</v>
      </c>
      <c r="O229" t="s">
        <v>52</v>
      </c>
      <c r="P229" t="s">
        <v>52</v>
      </c>
      <c r="Q229">
        <v>1000</v>
      </c>
      <c r="W229">
        <v>0</v>
      </c>
      <c r="X229">
        <v>1250733823</v>
      </c>
      <c r="Y229">
        <v>0.02</v>
      </c>
      <c r="AA229">
        <v>80857.919999999998</v>
      </c>
      <c r="AB229">
        <v>0</v>
      </c>
      <c r="AC229">
        <v>0</v>
      </c>
      <c r="AD229">
        <v>0</v>
      </c>
      <c r="AE229">
        <v>9424</v>
      </c>
      <c r="AF229">
        <v>0</v>
      </c>
      <c r="AG229">
        <v>0</v>
      </c>
      <c r="AH229">
        <v>0</v>
      </c>
      <c r="AI229">
        <v>8.58</v>
      </c>
      <c r="AJ229">
        <v>1</v>
      </c>
      <c r="AK229">
        <v>1</v>
      </c>
      <c r="AL229">
        <v>1</v>
      </c>
      <c r="AN229">
        <v>0</v>
      </c>
      <c r="AO229">
        <v>1</v>
      </c>
      <c r="AP229">
        <v>0</v>
      </c>
      <c r="AQ229">
        <v>0</v>
      </c>
      <c r="AR229">
        <v>0</v>
      </c>
      <c r="AS229" t="s">
        <v>3</v>
      </c>
      <c r="AT229">
        <v>0.02</v>
      </c>
      <c r="AU229" t="s">
        <v>3</v>
      </c>
      <c r="AV229">
        <v>0</v>
      </c>
      <c r="AW229">
        <v>2</v>
      </c>
      <c r="AX229">
        <v>31237014</v>
      </c>
      <c r="AY229">
        <v>1</v>
      </c>
      <c r="AZ229">
        <v>0</v>
      </c>
      <c r="BA229">
        <v>218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CX229">
        <f>Y229*Source!I96</f>
        <v>1.72E-3</v>
      </c>
      <c r="CY229">
        <f t="shared" si="3"/>
        <v>80857.919999999998</v>
      </c>
      <c r="CZ229">
        <f t="shared" si="4"/>
        <v>9424</v>
      </c>
      <c r="DA229">
        <f t="shared" si="5"/>
        <v>8.58</v>
      </c>
      <c r="DB229">
        <v>0</v>
      </c>
    </row>
    <row r="230" spans="1:106" x14ac:dyDescent="0.2">
      <c r="A230">
        <f>ROW(Source!A96)</f>
        <v>96</v>
      </c>
      <c r="B230">
        <v>31230745</v>
      </c>
      <c r="C230">
        <v>31236995</v>
      </c>
      <c r="D230">
        <v>24312002</v>
      </c>
      <c r="E230">
        <v>1</v>
      </c>
      <c r="F230">
        <v>1</v>
      </c>
      <c r="G230">
        <v>1</v>
      </c>
      <c r="H230">
        <v>3</v>
      </c>
      <c r="I230" t="s">
        <v>198</v>
      </c>
      <c r="J230" t="s">
        <v>200</v>
      </c>
      <c r="K230" t="s">
        <v>199</v>
      </c>
      <c r="L230">
        <v>1348</v>
      </c>
      <c r="N230">
        <v>1009</v>
      </c>
      <c r="O230" t="s">
        <v>52</v>
      </c>
      <c r="P230" t="s">
        <v>52</v>
      </c>
      <c r="Q230">
        <v>1000</v>
      </c>
      <c r="W230">
        <v>1</v>
      </c>
      <c r="X230">
        <v>37579919</v>
      </c>
      <c r="Y230">
        <v>-2.09</v>
      </c>
      <c r="AA230">
        <v>63369.27</v>
      </c>
      <c r="AB230">
        <v>0</v>
      </c>
      <c r="AC230">
        <v>0</v>
      </c>
      <c r="AD230">
        <v>0</v>
      </c>
      <c r="AE230">
        <v>7571</v>
      </c>
      <c r="AF230">
        <v>0</v>
      </c>
      <c r="AG230">
        <v>0</v>
      </c>
      <c r="AH230">
        <v>0</v>
      </c>
      <c r="AI230">
        <v>8.3699999999999992</v>
      </c>
      <c r="AJ230">
        <v>1</v>
      </c>
      <c r="AK230">
        <v>1</v>
      </c>
      <c r="AL230">
        <v>1</v>
      </c>
      <c r="AN230">
        <v>0</v>
      </c>
      <c r="AO230">
        <v>1</v>
      </c>
      <c r="AP230">
        <v>0</v>
      </c>
      <c r="AQ230">
        <v>0</v>
      </c>
      <c r="AR230">
        <v>0</v>
      </c>
      <c r="AS230" t="s">
        <v>3</v>
      </c>
      <c r="AT230">
        <v>-2.09</v>
      </c>
      <c r="AU230" t="s">
        <v>3</v>
      </c>
      <c r="AV230">
        <v>0</v>
      </c>
      <c r="AW230">
        <v>2</v>
      </c>
      <c r="AX230">
        <v>31237015</v>
      </c>
      <c r="AY230">
        <v>1</v>
      </c>
      <c r="AZ230">
        <v>6144</v>
      </c>
      <c r="BA230">
        <v>219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CX230">
        <f>Y230*Source!I96</f>
        <v>-0.17973999999999998</v>
      </c>
      <c r="CY230">
        <f t="shared" si="3"/>
        <v>63369.27</v>
      </c>
      <c r="CZ230">
        <f t="shared" si="4"/>
        <v>7571</v>
      </c>
      <c r="DA230">
        <f t="shared" si="5"/>
        <v>8.3699999999999992</v>
      </c>
      <c r="DB230">
        <v>0</v>
      </c>
    </row>
    <row r="231" spans="1:106" x14ac:dyDescent="0.2">
      <c r="A231">
        <f>ROW(Source!A96)</f>
        <v>96</v>
      </c>
      <c r="B231">
        <v>31230745</v>
      </c>
      <c r="C231">
        <v>31236995</v>
      </c>
      <c r="D231">
        <v>24262983</v>
      </c>
      <c r="E231">
        <v>1</v>
      </c>
      <c r="F231">
        <v>1</v>
      </c>
      <c r="G231">
        <v>1</v>
      </c>
      <c r="H231">
        <v>3</v>
      </c>
      <c r="I231" t="s">
        <v>357</v>
      </c>
      <c r="J231" t="s">
        <v>358</v>
      </c>
      <c r="K231" t="s">
        <v>359</v>
      </c>
      <c r="L231">
        <v>1339</v>
      </c>
      <c r="N231">
        <v>1007</v>
      </c>
      <c r="O231" t="s">
        <v>68</v>
      </c>
      <c r="P231" t="s">
        <v>68</v>
      </c>
      <c r="Q231">
        <v>1</v>
      </c>
      <c r="W231">
        <v>0</v>
      </c>
      <c r="X231">
        <v>11619063</v>
      </c>
      <c r="Y231">
        <v>0.1</v>
      </c>
      <c r="AA231">
        <v>16.59</v>
      </c>
      <c r="AB231">
        <v>0</v>
      </c>
      <c r="AC231">
        <v>0</v>
      </c>
      <c r="AD231">
        <v>0</v>
      </c>
      <c r="AE231">
        <v>2.44</v>
      </c>
      <c r="AF231">
        <v>0</v>
      </c>
      <c r="AG231">
        <v>0</v>
      </c>
      <c r="AH231">
        <v>0</v>
      </c>
      <c r="AI231">
        <v>6.8</v>
      </c>
      <c r="AJ231">
        <v>1</v>
      </c>
      <c r="AK231">
        <v>1</v>
      </c>
      <c r="AL231">
        <v>1</v>
      </c>
      <c r="AN231">
        <v>0</v>
      </c>
      <c r="AO231">
        <v>1</v>
      </c>
      <c r="AP231">
        <v>0</v>
      </c>
      <c r="AQ231">
        <v>0</v>
      </c>
      <c r="AR231">
        <v>0</v>
      </c>
      <c r="AS231" t="s">
        <v>3</v>
      </c>
      <c r="AT231">
        <v>0.1</v>
      </c>
      <c r="AU231" t="s">
        <v>3</v>
      </c>
      <c r="AV231">
        <v>0</v>
      </c>
      <c r="AW231">
        <v>2</v>
      </c>
      <c r="AX231">
        <v>31237016</v>
      </c>
      <c r="AY231">
        <v>1</v>
      </c>
      <c r="AZ231">
        <v>0</v>
      </c>
      <c r="BA231">
        <v>220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CX231">
        <f>Y231*Source!I96</f>
        <v>8.6E-3</v>
      </c>
      <c r="CY231">
        <f t="shared" si="3"/>
        <v>16.59</v>
      </c>
      <c r="CZ231">
        <f t="shared" si="4"/>
        <v>2.44</v>
      </c>
      <c r="DA231">
        <f t="shared" si="5"/>
        <v>6.8</v>
      </c>
      <c r="DB231">
        <v>0</v>
      </c>
    </row>
    <row r="232" spans="1:106" x14ac:dyDescent="0.2">
      <c r="A232">
        <f>ROW(Source!A96)</f>
        <v>96</v>
      </c>
      <c r="B232">
        <v>31230745</v>
      </c>
      <c r="C232">
        <v>31236995</v>
      </c>
      <c r="D232">
        <v>0</v>
      </c>
      <c r="E232">
        <v>1</v>
      </c>
      <c r="F232">
        <v>1</v>
      </c>
      <c r="G232">
        <v>1</v>
      </c>
      <c r="H232">
        <v>3</v>
      </c>
      <c r="I232" t="s">
        <v>202</v>
      </c>
      <c r="J232" t="s">
        <v>3</v>
      </c>
      <c r="K232" t="s">
        <v>203</v>
      </c>
      <c r="L232">
        <v>1404</v>
      </c>
      <c r="N232">
        <v>1013</v>
      </c>
      <c r="O232" t="s">
        <v>204</v>
      </c>
      <c r="P232" t="s">
        <v>204</v>
      </c>
      <c r="Q232">
        <v>1</v>
      </c>
      <c r="W232">
        <v>0</v>
      </c>
      <c r="X232">
        <v>-529355442</v>
      </c>
      <c r="Y232">
        <v>100</v>
      </c>
      <c r="AA232">
        <v>3389.83</v>
      </c>
      <c r="AB232">
        <v>0</v>
      </c>
      <c r="AC232">
        <v>0</v>
      </c>
      <c r="AD232">
        <v>0</v>
      </c>
      <c r="AE232">
        <v>510.96</v>
      </c>
      <c r="AF232">
        <v>0</v>
      </c>
      <c r="AG232">
        <v>0</v>
      </c>
      <c r="AH232">
        <v>0</v>
      </c>
      <c r="AI232">
        <v>6.97</v>
      </c>
      <c r="AJ232">
        <v>1</v>
      </c>
      <c r="AK232">
        <v>1</v>
      </c>
      <c r="AL232">
        <v>1</v>
      </c>
      <c r="AN232">
        <v>0</v>
      </c>
      <c r="AO232">
        <v>0</v>
      </c>
      <c r="AP232">
        <v>0</v>
      </c>
      <c r="AQ232">
        <v>0</v>
      </c>
      <c r="AR232">
        <v>0</v>
      </c>
      <c r="AS232" t="s">
        <v>3</v>
      </c>
      <c r="AT232">
        <v>100</v>
      </c>
      <c r="AU232" t="s">
        <v>3</v>
      </c>
      <c r="AV232">
        <v>0</v>
      </c>
      <c r="AW232">
        <v>1</v>
      </c>
      <c r="AX232">
        <v>-1</v>
      </c>
      <c r="AY232">
        <v>0</v>
      </c>
      <c r="AZ232">
        <v>0</v>
      </c>
      <c r="BA232" t="s">
        <v>3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CX232">
        <f>Y232*Source!I96</f>
        <v>8.6</v>
      </c>
      <c r="CY232">
        <f t="shared" si="3"/>
        <v>3389.83</v>
      </c>
      <c r="CZ232">
        <f t="shared" si="4"/>
        <v>510.96</v>
      </c>
      <c r="DA232">
        <f t="shared" si="5"/>
        <v>6.97</v>
      </c>
      <c r="DB232">
        <v>0</v>
      </c>
    </row>
    <row r="233" spans="1:106" x14ac:dyDescent="0.2">
      <c r="A233">
        <f>ROW(Source!A103)</f>
        <v>103</v>
      </c>
      <c r="B233">
        <v>31230744</v>
      </c>
      <c r="C233">
        <v>31237020</v>
      </c>
      <c r="D233">
        <v>9415241</v>
      </c>
      <c r="E233">
        <v>1</v>
      </c>
      <c r="F233">
        <v>1</v>
      </c>
      <c r="G233">
        <v>1</v>
      </c>
      <c r="H233">
        <v>1</v>
      </c>
      <c r="I233" t="s">
        <v>389</v>
      </c>
      <c r="J233" t="s">
        <v>3</v>
      </c>
      <c r="K233" t="s">
        <v>390</v>
      </c>
      <c r="L233">
        <v>1369</v>
      </c>
      <c r="N233">
        <v>1013</v>
      </c>
      <c r="O233" t="s">
        <v>339</v>
      </c>
      <c r="P233" t="s">
        <v>339</v>
      </c>
      <c r="Q233">
        <v>1</v>
      </c>
      <c r="W233">
        <v>0</v>
      </c>
      <c r="X233">
        <v>-2028629724</v>
      </c>
      <c r="Y233">
        <v>40</v>
      </c>
      <c r="AA233">
        <v>0</v>
      </c>
      <c r="AB233">
        <v>0</v>
      </c>
      <c r="AC233">
        <v>0</v>
      </c>
      <c r="AD233">
        <v>7.94</v>
      </c>
      <c r="AE233">
        <v>0</v>
      </c>
      <c r="AF233">
        <v>0</v>
      </c>
      <c r="AG233">
        <v>0</v>
      </c>
      <c r="AH233">
        <v>7.94</v>
      </c>
      <c r="AI233">
        <v>1</v>
      </c>
      <c r="AJ233">
        <v>1</v>
      </c>
      <c r="AK233">
        <v>1</v>
      </c>
      <c r="AL233">
        <v>1</v>
      </c>
      <c r="AN233">
        <v>0</v>
      </c>
      <c r="AO233">
        <v>1</v>
      </c>
      <c r="AP233">
        <v>0</v>
      </c>
      <c r="AQ233">
        <v>0</v>
      </c>
      <c r="AR233">
        <v>0</v>
      </c>
      <c r="AS233" t="s">
        <v>3</v>
      </c>
      <c r="AT233">
        <v>40</v>
      </c>
      <c r="AU233" t="s">
        <v>3</v>
      </c>
      <c r="AV233">
        <v>1</v>
      </c>
      <c r="AW233">
        <v>2</v>
      </c>
      <c r="AX233">
        <v>31237023</v>
      </c>
      <c r="AY233">
        <v>1</v>
      </c>
      <c r="AZ233">
        <v>0</v>
      </c>
      <c r="BA233">
        <v>221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CX233">
        <f>Y233*Source!I103</f>
        <v>1.7999999999999998</v>
      </c>
      <c r="CY233">
        <f>AD233</f>
        <v>7.94</v>
      </c>
      <c r="CZ233">
        <f>AH233</f>
        <v>7.94</v>
      </c>
      <c r="DA233">
        <f>AL233</f>
        <v>1</v>
      </c>
      <c r="DB233">
        <v>0</v>
      </c>
    </row>
    <row r="234" spans="1:106" x14ac:dyDescent="0.2">
      <c r="A234">
        <f>ROW(Source!A103)</f>
        <v>103</v>
      </c>
      <c r="B234">
        <v>31230744</v>
      </c>
      <c r="C234">
        <v>31237020</v>
      </c>
      <c r="D234">
        <v>24503120</v>
      </c>
      <c r="E234">
        <v>1</v>
      </c>
      <c r="F234">
        <v>1</v>
      </c>
      <c r="G234">
        <v>1</v>
      </c>
      <c r="H234">
        <v>3</v>
      </c>
      <c r="I234" t="s">
        <v>397</v>
      </c>
      <c r="J234" t="s">
        <v>398</v>
      </c>
      <c r="K234" t="s">
        <v>399</v>
      </c>
      <c r="L234">
        <v>1339</v>
      </c>
      <c r="N234">
        <v>1007</v>
      </c>
      <c r="O234" t="s">
        <v>68</v>
      </c>
      <c r="P234" t="s">
        <v>68</v>
      </c>
      <c r="Q234">
        <v>1</v>
      </c>
      <c r="W234">
        <v>0</v>
      </c>
      <c r="X234">
        <v>827688675</v>
      </c>
      <c r="Y234">
        <v>15</v>
      </c>
      <c r="AA234">
        <v>131.9</v>
      </c>
      <c r="AB234">
        <v>0</v>
      </c>
      <c r="AC234">
        <v>0</v>
      </c>
      <c r="AD234">
        <v>0</v>
      </c>
      <c r="AE234">
        <v>131.9</v>
      </c>
      <c r="AF234">
        <v>0</v>
      </c>
      <c r="AG234">
        <v>0</v>
      </c>
      <c r="AH234">
        <v>0</v>
      </c>
      <c r="AI234">
        <v>1</v>
      </c>
      <c r="AJ234">
        <v>1</v>
      </c>
      <c r="AK234">
        <v>1</v>
      </c>
      <c r="AL234">
        <v>1</v>
      </c>
      <c r="AN234">
        <v>0</v>
      </c>
      <c r="AO234">
        <v>1</v>
      </c>
      <c r="AP234">
        <v>0</v>
      </c>
      <c r="AQ234">
        <v>0</v>
      </c>
      <c r="AR234">
        <v>0</v>
      </c>
      <c r="AS234" t="s">
        <v>3</v>
      </c>
      <c r="AT234">
        <v>15</v>
      </c>
      <c r="AU234" t="s">
        <v>3</v>
      </c>
      <c r="AV234">
        <v>0</v>
      </c>
      <c r="AW234">
        <v>2</v>
      </c>
      <c r="AX234">
        <v>31237024</v>
      </c>
      <c r="AY234">
        <v>1</v>
      </c>
      <c r="AZ234">
        <v>0</v>
      </c>
      <c r="BA234">
        <v>222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CX234">
        <f>Y234*Source!I103</f>
        <v>0.67499999999999993</v>
      </c>
      <c r="CY234">
        <f>AA234</f>
        <v>131.9</v>
      </c>
      <c r="CZ234">
        <f>AE234</f>
        <v>131.9</v>
      </c>
      <c r="DA234">
        <f>AI234</f>
        <v>1</v>
      </c>
      <c r="DB234">
        <v>0</v>
      </c>
    </row>
    <row r="235" spans="1:106" x14ac:dyDescent="0.2">
      <c r="A235">
        <f>ROW(Source!A104)</f>
        <v>104</v>
      </c>
      <c r="B235">
        <v>31230745</v>
      </c>
      <c r="C235">
        <v>31237020</v>
      </c>
      <c r="D235">
        <v>9415241</v>
      </c>
      <c r="E235">
        <v>1</v>
      </c>
      <c r="F235">
        <v>1</v>
      </c>
      <c r="G235">
        <v>1</v>
      </c>
      <c r="H235">
        <v>1</v>
      </c>
      <c r="I235" t="s">
        <v>389</v>
      </c>
      <c r="J235" t="s">
        <v>3</v>
      </c>
      <c r="K235" t="s">
        <v>390</v>
      </c>
      <c r="L235">
        <v>1369</v>
      </c>
      <c r="N235">
        <v>1013</v>
      </c>
      <c r="O235" t="s">
        <v>339</v>
      </c>
      <c r="P235" t="s">
        <v>339</v>
      </c>
      <c r="Q235">
        <v>1</v>
      </c>
      <c r="W235">
        <v>0</v>
      </c>
      <c r="X235">
        <v>-2028629724</v>
      </c>
      <c r="Y235">
        <v>40</v>
      </c>
      <c r="AA235">
        <v>0</v>
      </c>
      <c r="AB235">
        <v>0</v>
      </c>
      <c r="AC235">
        <v>0</v>
      </c>
      <c r="AD235">
        <v>7.94</v>
      </c>
      <c r="AE235">
        <v>0</v>
      </c>
      <c r="AF235">
        <v>0</v>
      </c>
      <c r="AG235">
        <v>0</v>
      </c>
      <c r="AH235">
        <v>7.94</v>
      </c>
      <c r="AI235">
        <v>1</v>
      </c>
      <c r="AJ235">
        <v>1</v>
      </c>
      <c r="AK235">
        <v>1</v>
      </c>
      <c r="AL235">
        <v>1</v>
      </c>
      <c r="AN235">
        <v>0</v>
      </c>
      <c r="AO235">
        <v>1</v>
      </c>
      <c r="AP235">
        <v>0</v>
      </c>
      <c r="AQ235">
        <v>0</v>
      </c>
      <c r="AR235">
        <v>0</v>
      </c>
      <c r="AS235" t="s">
        <v>3</v>
      </c>
      <c r="AT235">
        <v>40</v>
      </c>
      <c r="AU235" t="s">
        <v>3</v>
      </c>
      <c r="AV235">
        <v>1</v>
      </c>
      <c r="AW235">
        <v>2</v>
      </c>
      <c r="AX235">
        <v>31237023</v>
      </c>
      <c r="AY235">
        <v>1</v>
      </c>
      <c r="AZ235">
        <v>0</v>
      </c>
      <c r="BA235">
        <v>223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CX235">
        <f>Y235*Source!I104</f>
        <v>1.7999999999999998</v>
      </c>
      <c r="CY235">
        <f>AD235</f>
        <v>7.94</v>
      </c>
      <c r="CZ235">
        <f>AH235</f>
        <v>7.94</v>
      </c>
      <c r="DA235">
        <f>AL235</f>
        <v>1</v>
      </c>
      <c r="DB235">
        <v>0</v>
      </c>
    </row>
    <row r="236" spans="1:106" x14ac:dyDescent="0.2">
      <c r="A236">
        <f>ROW(Source!A104)</f>
        <v>104</v>
      </c>
      <c r="B236">
        <v>31230745</v>
      </c>
      <c r="C236">
        <v>31237020</v>
      </c>
      <c r="D236">
        <v>24503120</v>
      </c>
      <c r="E236">
        <v>1</v>
      </c>
      <c r="F236">
        <v>1</v>
      </c>
      <c r="G236">
        <v>1</v>
      </c>
      <c r="H236">
        <v>3</v>
      </c>
      <c r="I236" t="s">
        <v>397</v>
      </c>
      <c r="J236" t="s">
        <v>398</v>
      </c>
      <c r="K236" t="s">
        <v>399</v>
      </c>
      <c r="L236">
        <v>1339</v>
      </c>
      <c r="N236">
        <v>1007</v>
      </c>
      <c r="O236" t="s">
        <v>68</v>
      </c>
      <c r="P236" t="s">
        <v>68</v>
      </c>
      <c r="Q236">
        <v>1</v>
      </c>
      <c r="W236">
        <v>0</v>
      </c>
      <c r="X236">
        <v>827688675</v>
      </c>
      <c r="Y236">
        <v>15</v>
      </c>
      <c r="AA236">
        <v>670.05</v>
      </c>
      <c r="AB236">
        <v>0</v>
      </c>
      <c r="AC236">
        <v>0</v>
      </c>
      <c r="AD236">
        <v>0</v>
      </c>
      <c r="AE236">
        <v>131.9</v>
      </c>
      <c r="AF236">
        <v>0</v>
      </c>
      <c r="AG236">
        <v>0</v>
      </c>
      <c r="AH236">
        <v>0</v>
      </c>
      <c r="AI236">
        <v>5.08</v>
      </c>
      <c r="AJ236">
        <v>1</v>
      </c>
      <c r="AK236">
        <v>1</v>
      </c>
      <c r="AL236">
        <v>1</v>
      </c>
      <c r="AN236">
        <v>0</v>
      </c>
      <c r="AO236">
        <v>1</v>
      </c>
      <c r="AP236">
        <v>0</v>
      </c>
      <c r="AQ236">
        <v>0</v>
      </c>
      <c r="AR236">
        <v>0</v>
      </c>
      <c r="AS236" t="s">
        <v>3</v>
      </c>
      <c r="AT236">
        <v>15</v>
      </c>
      <c r="AU236" t="s">
        <v>3</v>
      </c>
      <c r="AV236">
        <v>0</v>
      </c>
      <c r="AW236">
        <v>2</v>
      </c>
      <c r="AX236">
        <v>31237024</v>
      </c>
      <c r="AY236">
        <v>1</v>
      </c>
      <c r="AZ236">
        <v>0</v>
      </c>
      <c r="BA236">
        <v>224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CX236">
        <f>Y236*Source!I104</f>
        <v>0.67499999999999993</v>
      </c>
      <c r="CY236">
        <f>AA236</f>
        <v>670.05</v>
      </c>
      <c r="CZ236">
        <f>AE236</f>
        <v>131.9</v>
      </c>
      <c r="DA236">
        <f>AI236</f>
        <v>5.08</v>
      </c>
      <c r="DB236">
        <v>0</v>
      </c>
    </row>
    <row r="237" spans="1:106" x14ac:dyDescent="0.2">
      <c r="A237">
        <f>ROW(Source!A105)</f>
        <v>105</v>
      </c>
      <c r="B237">
        <v>31230744</v>
      </c>
      <c r="C237">
        <v>31237025</v>
      </c>
      <c r="D237">
        <v>9415241</v>
      </c>
      <c r="E237">
        <v>1</v>
      </c>
      <c r="F237">
        <v>1</v>
      </c>
      <c r="G237">
        <v>1</v>
      </c>
      <c r="H237">
        <v>1</v>
      </c>
      <c r="I237" t="s">
        <v>389</v>
      </c>
      <c r="J237" t="s">
        <v>3</v>
      </c>
      <c r="K237" t="s">
        <v>390</v>
      </c>
      <c r="L237">
        <v>1369</v>
      </c>
      <c r="N237">
        <v>1013</v>
      </c>
      <c r="O237" t="s">
        <v>339</v>
      </c>
      <c r="P237" t="s">
        <v>339</v>
      </c>
      <c r="Q237">
        <v>1</v>
      </c>
      <c r="W237">
        <v>0</v>
      </c>
      <c r="X237">
        <v>-2028629724</v>
      </c>
      <c r="Y237">
        <v>16.41</v>
      </c>
      <c r="AA237">
        <v>0</v>
      </c>
      <c r="AB237">
        <v>0</v>
      </c>
      <c r="AC237">
        <v>0</v>
      </c>
      <c r="AD237">
        <v>7.94</v>
      </c>
      <c r="AE237">
        <v>0</v>
      </c>
      <c r="AF237">
        <v>0</v>
      </c>
      <c r="AG237">
        <v>0</v>
      </c>
      <c r="AH237">
        <v>7.94</v>
      </c>
      <c r="AI237">
        <v>1</v>
      </c>
      <c r="AJ237">
        <v>1</v>
      </c>
      <c r="AK237">
        <v>1</v>
      </c>
      <c r="AL237">
        <v>1</v>
      </c>
      <c r="AN237">
        <v>0</v>
      </c>
      <c r="AO237">
        <v>1</v>
      </c>
      <c r="AP237">
        <v>1</v>
      </c>
      <c r="AQ237">
        <v>0</v>
      </c>
      <c r="AR237">
        <v>0</v>
      </c>
      <c r="AS237" t="s">
        <v>3</v>
      </c>
      <c r="AT237">
        <v>5.47</v>
      </c>
      <c r="AU237" t="s">
        <v>123</v>
      </c>
      <c r="AV237">
        <v>1</v>
      </c>
      <c r="AW237">
        <v>2</v>
      </c>
      <c r="AX237">
        <v>31237028</v>
      </c>
      <c r="AY237">
        <v>1</v>
      </c>
      <c r="AZ237">
        <v>0</v>
      </c>
      <c r="BA237">
        <v>225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CX237">
        <f>Y237*Source!I105</f>
        <v>0.73844999999999994</v>
      </c>
      <c r="CY237">
        <f>AD237</f>
        <v>7.94</v>
      </c>
      <c r="CZ237">
        <f>AH237</f>
        <v>7.94</v>
      </c>
      <c r="DA237">
        <f>AL237</f>
        <v>1</v>
      </c>
      <c r="DB237">
        <v>0</v>
      </c>
    </row>
    <row r="238" spans="1:106" x14ac:dyDescent="0.2">
      <c r="A238">
        <f>ROW(Source!A105)</f>
        <v>105</v>
      </c>
      <c r="B238">
        <v>31230744</v>
      </c>
      <c r="C238">
        <v>31237025</v>
      </c>
      <c r="D238">
        <v>24503120</v>
      </c>
      <c r="E238">
        <v>1</v>
      </c>
      <c r="F238">
        <v>1</v>
      </c>
      <c r="G238">
        <v>1</v>
      </c>
      <c r="H238">
        <v>3</v>
      </c>
      <c r="I238" t="s">
        <v>397</v>
      </c>
      <c r="J238" t="s">
        <v>398</v>
      </c>
      <c r="K238" t="s">
        <v>399</v>
      </c>
      <c r="L238">
        <v>1339</v>
      </c>
      <c r="N238">
        <v>1007</v>
      </c>
      <c r="O238" t="s">
        <v>68</v>
      </c>
      <c r="P238" t="s">
        <v>68</v>
      </c>
      <c r="Q238">
        <v>1</v>
      </c>
      <c r="W238">
        <v>0</v>
      </c>
      <c r="X238">
        <v>827688675</v>
      </c>
      <c r="Y238">
        <v>15</v>
      </c>
      <c r="AA238">
        <v>131.9</v>
      </c>
      <c r="AB238">
        <v>0</v>
      </c>
      <c r="AC238">
        <v>0</v>
      </c>
      <c r="AD238">
        <v>0</v>
      </c>
      <c r="AE238">
        <v>131.9</v>
      </c>
      <c r="AF238">
        <v>0</v>
      </c>
      <c r="AG238">
        <v>0</v>
      </c>
      <c r="AH238">
        <v>0</v>
      </c>
      <c r="AI238">
        <v>1</v>
      </c>
      <c r="AJ238">
        <v>1</v>
      </c>
      <c r="AK238">
        <v>1</v>
      </c>
      <c r="AL238">
        <v>1</v>
      </c>
      <c r="AN238">
        <v>0</v>
      </c>
      <c r="AO238">
        <v>1</v>
      </c>
      <c r="AP238">
        <v>1</v>
      </c>
      <c r="AQ238">
        <v>0</v>
      </c>
      <c r="AR238">
        <v>0</v>
      </c>
      <c r="AS238" t="s">
        <v>3</v>
      </c>
      <c r="AT238">
        <v>5</v>
      </c>
      <c r="AU238" t="s">
        <v>123</v>
      </c>
      <c r="AV238">
        <v>0</v>
      </c>
      <c r="AW238">
        <v>2</v>
      </c>
      <c r="AX238">
        <v>31237029</v>
      </c>
      <c r="AY238">
        <v>1</v>
      </c>
      <c r="AZ238">
        <v>0</v>
      </c>
      <c r="BA238">
        <v>226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CX238">
        <f>Y238*Source!I105</f>
        <v>0.67499999999999993</v>
      </c>
      <c r="CY238">
        <f>AA238</f>
        <v>131.9</v>
      </c>
      <c r="CZ238">
        <f>AE238</f>
        <v>131.9</v>
      </c>
      <c r="DA238">
        <f>AI238</f>
        <v>1</v>
      </c>
      <c r="DB238">
        <v>0</v>
      </c>
    </row>
    <row r="239" spans="1:106" x14ac:dyDescent="0.2">
      <c r="A239">
        <f>ROW(Source!A106)</f>
        <v>106</v>
      </c>
      <c r="B239">
        <v>31230745</v>
      </c>
      <c r="C239">
        <v>31237025</v>
      </c>
      <c r="D239">
        <v>9415241</v>
      </c>
      <c r="E239">
        <v>1</v>
      </c>
      <c r="F239">
        <v>1</v>
      </c>
      <c r="G239">
        <v>1</v>
      </c>
      <c r="H239">
        <v>1</v>
      </c>
      <c r="I239" t="s">
        <v>389</v>
      </c>
      <c r="J239" t="s">
        <v>3</v>
      </c>
      <c r="K239" t="s">
        <v>390</v>
      </c>
      <c r="L239">
        <v>1369</v>
      </c>
      <c r="N239">
        <v>1013</v>
      </c>
      <c r="O239" t="s">
        <v>339</v>
      </c>
      <c r="P239" t="s">
        <v>339</v>
      </c>
      <c r="Q239">
        <v>1</v>
      </c>
      <c r="W239">
        <v>0</v>
      </c>
      <c r="X239">
        <v>-2028629724</v>
      </c>
      <c r="Y239">
        <v>16.41</v>
      </c>
      <c r="AA239">
        <v>0</v>
      </c>
      <c r="AB239">
        <v>0</v>
      </c>
      <c r="AC239">
        <v>0</v>
      </c>
      <c r="AD239">
        <v>7.94</v>
      </c>
      <c r="AE239">
        <v>0</v>
      </c>
      <c r="AF239">
        <v>0</v>
      </c>
      <c r="AG239">
        <v>0</v>
      </c>
      <c r="AH239">
        <v>7.94</v>
      </c>
      <c r="AI239">
        <v>1</v>
      </c>
      <c r="AJ239">
        <v>1</v>
      </c>
      <c r="AK239">
        <v>1</v>
      </c>
      <c r="AL239">
        <v>1</v>
      </c>
      <c r="AN239">
        <v>0</v>
      </c>
      <c r="AO239">
        <v>1</v>
      </c>
      <c r="AP239">
        <v>1</v>
      </c>
      <c r="AQ239">
        <v>0</v>
      </c>
      <c r="AR239">
        <v>0</v>
      </c>
      <c r="AS239" t="s">
        <v>3</v>
      </c>
      <c r="AT239">
        <v>5.47</v>
      </c>
      <c r="AU239" t="s">
        <v>123</v>
      </c>
      <c r="AV239">
        <v>1</v>
      </c>
      <c r="AW239">
        <v>2</v>
      </c>
      <c r="AX239">
        <v>31237028</v>
      </c>
      <c r="AY239">
        <v>1</v>
      </c>
      <c r="AZ239">
        <v>0</v>
      </c>
      <c r="BA239">
        <v>227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CX239">
        <f>Y239*Source!I106</f>
        <v>0.73844999999999994</v>
      </c>
      <c r="CY239">
        <f>AD239</f>
        <v>7.94</v>
      </c>
      <c r="CZ239">
        <f>AH239</f>
        <v>7.94</v>
      </c>
      <c r="DA239">
        <f>AL239</f>
        <v>1</v>
      </c>
      <c r="DB239">
        <v>0</v>
      </c>
    </row>
    <row r="240" spans="1:106" x14ac:dyDescent="0.2">
      <c r="A240">
        <f>ROW(Source!A106)</f>
        <v>106</v>
      </c>
      <c r="B240">
        <v>31230745</v>
      </c>
      <c r="C240">
        <v>31237025</v>
      </c>
      <c r="D240">
        <v>24503120</v>
      </c>
      <c r="E240">
        <v>1</v>
      </c>
      <c r="F240">
        <v>1</v>
      </c>
      <c r="G240">
        <v>1</v>
      </c>
      <c r="H240">
        <v>3</v>
      </c>
      <c r="I240" t="s">
        <v>397</v>
      </c>
      <c r="J240" t="s">
        <v>398</v>
      </c>
      <c r="K240" t="s">
        <v>399</v>
      </c>
      <c r="L240">
        <v>1339</v>
      </c>
      <c r="N240">
        <v>1007</v>
      </c>
      <c r="O240" t="s">
        <v>68</v>
      </c>
      <c r="P240" t="s">
        <v>68</v>
      </c>
      <c r="Q240">
        <v>1</v>
      </c>
      <c r="W240">
        <v>0</v>
      </c>
      <c r="X240">
        <v>827688675</v>
      </c>
      <c r="Y240">
        <v>15</v>
      </c>
      <c r="AA240">
        <v>670.05</v>
      </c>
      <c r="AB240">
        <v>0</v>
      </c>
      <c r="AC240">
        <v>0</v>
      </c>
      <c r="AD240">
        <v>0</v>
      </c>
      <c r="AE240">
        <v>131.9</v>
      </c>
      <c r="AF240">
        <v>0</v>
      </c>
      <c r="AG240">
        <v>0</v>
      </c>
      <c r="AH240">
        <v>0</v>
      </c>
      <c r="AI240">
        <v>5.08</v>
      </c>
      <c r="AJ240">
        <v>1</v>
      </c>
      <c r="AK240">
        <v>1</v>
      </c>
      <c r="AL240">
        <v>1</v>
      </c>
      <c r="AN240">
        <v>0</v>
      </c>
      <c r="AO240">
        <v>1</v>
      </c>
      <c r="AP240">
        <v>1</v>
      </c>
      <c r="AQ240">
        <v>0</v>
      </c>
      <c r="AR240">
        <v>0</v>
      </c>
      <c r="AS240" t="s">
        <v>3</v>
      </c>
      <c r="AT240">
        <v>5</v>
      </c>
      <c r="AU240" t="s">
        <v>123</v>
      </c>
      <c r="AV240">
        <v>0</v>
      </c>
      <c r="AW240">
        <v>2</v>
      </c>
      <c r="AX240">
        <v>31237029</v>
      </c>
      <c r="AY240">
        <v>1</v>
      </c>
      <c r="AZ240">
        <v>0</v>
      </c>
      <c r="BA240">
        <v>228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CX240">
        <f>Y240*Source!I106</f>
        <v>0.67499999999999993</v>
      </c>
      <c r="CY240">
        <f>AA240</f>
        <v>670.05</v>
      </c>
      <c r="CZ240">
        <f>AE240</f>
        <v>131.9</v>
      </c>
      <c r="DA240">
        <f>AI240</f>
        <v>5.08</v>
      </c>
      <c r="DB240">
        <v>0</v>
      </c>
    </row>
    <row r="241" spans="1:106" x14ac:dyDescent="0.2">
      <c r="A241">
        <f>ROW(Source!A107)</f>
        <v>107</v>
      </c>
      <c r="B241">
        <v>31230744</v>
      </c>
      <c r="C241">
        <v>31237030</v>
      </c>
      <c r="D241">
        <v>9418246</v>
      </c>
      <c r="E241">
        <v>1</v>
      </c>
      <c r="F241">
        <v>1</v>
      </c>
      <c r="G241">
        <v>1</v>
      </c>
      <c r="H241">
        <v>1</v>
      </c>
      <c r="I241" t="s">
        <v>374</v>
      </c>
      <c r="J241" t="s">
        <v>3</v>
      </c>
      <c r="K241" t="s">
        <v>375</v>
      </c>
      <c r="L241">
        <v>1369</v>
      </c>
      <c r="N241">
        <v>1013</v>
      </c>
      <c r="O241" t="s">
        <v>339</v>
      </c>
      <c r="P241" t="s">
        <v>339</v>
      </c>
      <c r="Q241">
        <v>1</v>
      </c>
      <c r="W241">
        <v>0</v>
      </c>
      <c r="X241">
        <v>-1675115149</v>
      </c>
      <c r="Y241">
        <v>5.99</v>
      </c>
      <c r="AA241">
        <v>0</v>
      </c>
      <c r="AB241">
        <v>0</v>
      </c>
      <c r="AC241">
        <v>0</v>
      </c>
      <c r="AD241">
        <v>8.4600000000000009</v>
      </c>
      <c r="AE241">
        <v>0</v>
      </c>
      <c r="AF241">
        <v>0</v>
      </c>
      <c r="AG241">
        <v>0</v>
      </c>
      <c r="AH241">
        <v>8.4600000000000009</v>
      </c>
      <c r="AI241">
        <v>1</v>
      </c>
      <c r="AJ241">
        <v>1</v>
      </c>
      <c r="AK241">
        <v>1</v>
      </c>
      <c r="AL241">
        <v>1</v>
      </c>
      <c r="AN241">
        <v>0</v>
      </c>
      <c r="AO241">
        <v>1</v>
      </c>
      <c r="AP241">
        <v>0</v>
      </c>
      <c r="AQ241">
        <v>0</v>
      </c>
      <c r="AR241">
        <v>0</v>
      </c>
      <c r="AS241" t="s">
        <v>3</v>
      </c>
      <c r="AT241">
        <v>5.99</v>
      </c>
      <c r="AU241" t="s">
        <v>3</v>
      </c>
      <c r="AV241">
        <v>1</v>
      </c>
      <c r="AW241">
        <v>2</v>
      </c>
      <c r="AX241">
        <v>31237036</v>
      </c>
      <c r="AY241">
        <v>1</v>
      </c>
      <c r="AZ241">
        <v>0</v>
      </c>
      <c r="BA241">
        <v>229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CX241">
        <f>Y241*Source!I107</f>
        <v>0.26955000000000001</v>
      </c>
      <c r="CY241">
        <f>AD241</f>
        <v>8.4600000000000009</v>
      </c>
      <c r="CZ241">
        <f>AH241</f>
        <v>8.4600000000000009</v>
      </c>
      <c r="DA241">
        <f>AL241</f>
        <v>1</v>
      </c>
      <c r="DB241">
        <v>0</v>
      </c>
    </row>
    <row r="242" spans="1:106" x14ac:dyDescent="0.2">
      <c r="A242">
        <f>ROW(Source!A107)</f>
        <v>107</v>
      </c>
      <c r="B242">
        <v>31230744</v>
      </c>
      <c r="C242">
        <v>31237030</v>
      </c>
      <c r="D242">
        <v>121548</v>
      </c>
      <c r="E242">
        <v>1</v>
      </c>
      <c r="F242">
        <v>1</v>
      </c>
      <c r="G242">
        <v>1</v>
      </c>
      <c r="H242">
        <v>1</v>
      </c>
      <c r="I242" t="s">
        <v>26</v>
      </c>
      <c r="J242" t="s">
        <v>3</v>
      </c>
      <c r="K242" t="s">
        <v>331</v>
      </c>
      <c r="L242">
        <v>608254</v>
      </c>
      <c r="N242">
        <v>1013</v>
      </c>
      <c r="O242" t="s">
        <v>332</v>
      </c>
      <c r="P242" t="s">
        <v>332</v>
      </c>
      <c r="Q242">
        <v>1</v>
      </c>
      <c r="W242">
        <v>0</v>
      </c>
      <c r="X242">
        <v>-185737400</v>
      </c>
      <c r="Y242">
        <v>2.74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1</v>
      </c>
      <c r="AJ242">
        <v>1</v>
      </c>
      <c r="AK242">
        <v>1</v>
      </c>
      <c r="AL242">
        <v>1</v>
      </c>
      <c r="AN242">
        <v>0</v>
      </c>
      <c r="AO242">
        <v>1</v>
      </c>
      <c r="AP242">
        <v>0</v>
      </c>
      <c r="AQ242">
        <v>0</v>
      </c>
      <c r="AR242">
        <v>0</v>
      </c>
      <c r="AS242" t="s">
        <v>3</v>
      </c>
      <c r="AT242">
        <v>2.74</v>
      </c>
      <c r="AU242" t="s">
        <v>3</v>
      </c>
      <c r="AV242">
        <v>2</v>
      </c>
      <c r="AW242">
        <v>2</v>
      </c>
      <c r="AX242">
        <v>31237037</v>
      </c>
      <c r="AY242">
        <v>1</v>
      </c>
      <c r="AZ242">
        <v>0</v>
      </c>
      <c r="BA242">
        <v>230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CX242">
        <f>Y242*Source!I107</f>
        <v>0.12330000000000001</v>
      </c>
      <c r="CY242">
        <f>AD242</f>
        <v>0</v>
      </c>
      <c r="CZ242">
        <f>AH242</f>
        <v>0</v>
      </c>
      <c r="DA242">
        <f>AL242</f>
        <v>1</v>
      </c>
      <c r="DB242">
        <v>0</v>
      </c>
    </row>
    <row r="243" spans="1:106" x14ac:dyDescent="0.2">
      <c r="A243">
        <f>ROW(Source!A107)</f>
        <v>107</v>
      </c>
      <c r="B243">
        <v>31230744</v>
      </c>
      <c r="C243">
        <v>31237030</v>
      </c>
      <c r="D243">
        <v>24262988</v>
      </c>
      <c r="E243">
        <v>1</v>
      </c>
      <c r="F243">
        <v>1</v>
      </c>
      <c r="G243">
        <v>1</v>
      </c>
      <c r="H243">
        <v>2</v>
      </c>
      <c r="I243" t="s">
        <v>354</v>
      </c>
      <c r="J243" t="s">
        <v>355</v>
      </c>
      <c r="K243" t="s">
        <v>356</v>
      </c>
      <c r="L243">
        <v>1368</v>
      </c>
      <c r="N243">
        <v>1011</v>
      </c>
      <c r="O243" t="s">
        <v>336</v>
      </c>
      <c r="P243" t="s">
        <v>336</v>
      </c>
      <c r="Q243">
        <v>1</v>
      </c>
      <c r="W243">
        <v>0</v>
      </c>
      <c r="X243">
        <v>-1837033337</v>
      </c>
      <c r="Y243">
        <v>2.74</v>
      </c>
      <c r="AA243">
        <v>0</v>
      </c>
      <c r="AB243">
        <v>110</v>
      </c>
      <c r="AC243">
        <v>11.6</v>
      </c>
      <c r="AD243">
        <v>0</v>
      </c>
      <c r="AE243">
        <v>0</v>
      </c>
      <c r="AF243">
        <v>110</v>
      </c>
      <c r="AG243">
        <v>11.6</v>
      </c>
      <c r="AH243">
        <v>0</v>
      </c>
      <c r="AI243">
        <v>1</v>
      </c>
      <c r="AJ243">
        <v>1</v>
      </c>
      <c r="AK243">
        <v>1</v>
      </c>
      <c r="AL243">
        <v>1</v>
      </c>
      <c r="AN243">
        <v>0</v>
      </c>
      <c r="AO243">
        <v>1</v>
      </c>
      <c r="AP243">
        <v>0</v>
      </c>
      <c r="AQ243">
        <v>0</v>
      </c>
      <c r="AR243">
        <v>0</v>
      </c>
      <c r="AS243" t="s">
        <v>3</v>
      </c>
      <c r="AT243">
        <v>2.74</v>
      </c>
      <c r="AU243" t="s">
        <v>3</v>
      </c>
      <c r="AV243">
        <v>0</v>
      </c>
      <c r="AW243">
        <v>2</v>
      </c>
      <c r="AX243">
        <v>31237038</v>
      </c>
      <c r="AY243">
        <v>1</v>
      </c>
      <c r="AZ243">
        <v>0</v>
      </c>
      <c r="BA243">
        <v>231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CX243">
        <f>Y243*Source!I107</f>
        <v>0.12330000000000001</v>
      </c>
      <c r="CY243">
        <f>AB243</f>
        <v>110</v>
      </c>
      <c r="CZ243">
        <f>AF243</f>
        <v>110</v>
      </c>
      <c r="DA243">
        <f>AJ243</f>
        <v>1</v>
      </c>
      <c r="DB243">
        <v>0</v>
      </c>
    </row>
    <row r="244" spans="1:106" x14ac:dyDescent="0.2">
      <c r="A244">
        <f>ROW(Source!A107)</f>
        <v>107</v>
      </c>
      <c r="B244">
        <v>31230744</v>
      </c>
      <c r="C244">
        <v>31237030</v>
      </c>
      <c r="D244">
        <v>24262983</v>
      </c>
      <c r="E244">
        <v>1</v>
      </c>
      <c r="F244">
        <v>1</v>
      </c>
      <c r="G244">
        <v>1</v>
      </c>
      <c r="H244">
        <v>3</v>
      </c>
      <c r="I244" t="s">
        <v>357</v>
      </c>
      <c r="J244" t="s">
        <v>358</v>
      </c>
      <c r="K244" t="s">
        <v>359</v>
      </c>
      <c r="L244">
        <v>1339</v>
      </c>
      <c r="N244">
        <v>1007</v>
      </c>
      <c r="O244" t="s">
        <v>68</v>
      </c>
      <c r="P244" t="s">
        <v>68</v>
      </c>
      <c r="Q244">
        <v>1</v>
      </c>
      <c r="W244">
        <v>0</v>
      </c>
      <c r="X244">
        <v>11619063</v>
      </c>
      <c r="Y244">
        <v>10</v>
      </c>
      <c r="AA244">
        <v>2.44</v>
      </c>
      <c r="AB244">
        <v>0</v>
      </c>
      <c r="AC244">
        <v>0</v>
      </c>
      <c r="AD244">
        <v>0</v>
      </c>
      <c r="AE244">
        <v>2.44</v>
      </c>
      <c r="AF244">
        <v>0</v>
      </c>
      <c r="AG244">
        <v>0</v>
      </c>
      <c r="AH244">
        <v>0</v>
      </c>
      <c r="AI244">
        <v>1</v>
      </c>
      <c r="AJ244">
        <v>1</v>
      </c>
      <c r="AK244">
        <v>1</v>
      </c>
      <c r="AL244">
        <v>1</v>
      </c>
      <c r="AN244">
        <v>0</v>
      </c>
      <c r="AO244">
        <v>1</v>
      </c>
      <c r="AP244">
        <v>0</v>
      </c>
      <c r="AQ244">
        <v>0</v>
      </c>
      <c r="AR244">
        <v>0</v>
      </c>
      <c r="AS244" t="s">
        <v>3</v>
      </c>
      <c r="AT244">
        <v>10</v>
      </c>
      <c r="AU244" t="s">
        <v>3</v>
      </c>
      <c r="AV244">
        <v>0</v>
      </c>
      <c r="AW244">
        <v>2</v>
      </c>
      <c r="AX244">
        <v>31237039</v>
      </c>
      <c r="AY244">
        <v>1</v>
      </c>
      <c r="AZ244">
        <v>0</v>
      </c>
      <c r="BA244">
        <v>232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CX244">
        <f>Y244*Source!I107</f>
        <v>0.44999999999999996</v>
      </c>
      <c r="CY244">
        <f>AA244</f>
        <v>2.44</v>
      </c>
      <c r="CZ244">
        <f>AE244</f>
        <v>2.44</v>
      </c>
      <c r="DA244">
        <f>AI244</f>
        <v>1</v>
      </c>
      <c r="DB244">
        <v>0</v>
      </c>
    </row>
    <row r="245" spans="1:106" x14ac:dyDescent="0.2">
      <c r="A245">
        <f>ROW(Source!A107)</f>
        <v>107</v>
      </c>
      <c r="B245">
        <v>31230744</v>
      </c>
      <c r="C245">
        <v>31237030</v>
      </c>
      <c r="D245">
        <v>24262986</v>
      </c>
      <c r="E245">
        <v>1</v>
      </c>
      <c r="F245">
        <v>1</v>
      </c>
      <c r="G245">
        <v>1</v>
      </c>
      <c r="H245">
        <v>3</v>
      </c>
      <c r="I245" t="s">
        <v>401</v>
      </c>
      <c r="J245" t="s">
        <v>402</v>
      </c>
      <c r="K245" t="s">
        <v>403</v>
      </c>
      <c r="L245">
        <v>1346</v>
      </c>
      <c r="N245">
        <v>1009</v>
      </c>
      <c r="O245" t="s">
        <v>404</v>
      </c>
      <c r="P245" t="s">
        <v>404</v>
      </c>
      <c r="Q245">
        <v>1</v>
      </c>
      <c r="W245">
        <v>0</v>
      </c>
      <c r="X245">
        <v>883269331</v>
      </c>
      <c r="Y245">
        <v>2</v>
      </c>
      <c r="AA245">
        <v>146.25</v>
      </c>
      <c r="AB245">
        <v>0</v>
      </c>
      <c r="AC245">
        <v>0</v>
      </c>
      <c r="AD245">
        <v>0</v>
      </c>
      <c r="AE245">
        <v>146.25</v>
      </c>
      <c r="AF245">
        <v>0</v>
      </c>
      <c r="AG245">
        <v>0</v>
      </c>
      <c r="AH245">
        <v>0</v>
      </c>
      <c r="AI245">
        <v>1</v>
      </c>
      <c r="AJ245">
        <v>1</v>
      </c>
      <c r="AK245">
        <v>1</v>
      </c>
      <c r="AL245">
        <v>1</v>
      </c>
      <c r="AN245">
        <v>0</v>
      </c>
      <c r="AO245">
        <v>1</v>
      </c>
      <c r="AP245">
        <v>0</v>
      </c>
      <c r="AQ245">
        <v>0</v>
      </c>
      <c r="AR245">
        <v>0</v>
      </c>
      <c r="AS245" t="s">
        <v>3</v>
      </c>
      <c r="AT245">
        <v>2</v>
      </c>
      <c r="AU245" t="s">
        <v>3</v>
      </c>
      <c r="AV245">
        <v>0</v>
      </c>
      <c r="AW245">
        <v>2</v>
      </c>
      <c r="AX245">
        <v>31237040</v>
      </c>
      <c r="AY245">
        <v>1</v>
      </c>
      <c r="AZ245">
        <v>0</v>
      </c>
      <c r="BA245">
        <v>233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CX245">
        <f>Y245*Source!I107</f>
        <v>0.09</v>
      </c>
      <c r="CY245">
        <f>AA245</f>
        <v>146.25</v>
      </c>
      <c r="CZ245">
        <f>AE245</f>
        <v>146.25</v>
      </c>
      <c r="DA245">
        <f>AI245</f>
        <v>1</v>
      </c>
      <c r="DB245">
        <v>0</v>
      </c>
    </row>
    <row r="246" spans="1:106" x14ac:dyDescent="0.2">
      <c r="A246">
        <f>ROW(Source!A108)</f>
        <v>108</v>
      </c>
      <c r="B246">
        <v>31230745</v>
      </c>
      <c r="C246">
        <v>31237030</v>
      </c>
      <c r="D246">
        <v>9418246</v>
      </c>
      <c r="E246">
        <v>1</v>
      </c>
      <c r="F246">
        <v>1</v>
      </c>
      <c r="G246">
        <v>1</v>
      </c>
      <c r="H246">
        <v>1</v>
      </c>
      <c r="I246" t="s">
        <v>374</v>
      </c>
      <c r="J246" t="s">
        <v>3</v>
      </c>
      <c r="K246" t="s">
        <v>375</v>
      </c>
      <c r="L246">
        <v>1369</v>
      </c>
      <c r="N246">
        <v>1013</v>
      </c>
      <c r="O246" t="s">
        <v>339</v>
      </c>
      <c r="P246" t="s">
        <v>339</v>
      </c>
      <c r="Q246">
        <v>1</v>
      </c>
      <c r="W246">
        <v>0</v>
      </c>
      <c r="X246">
        <v>-1675115149</v>
      </c>
      <c r="Y246">
        <v>5.99</v>
      </c>
      <c r="AA246">
        <v>0</v>
      </c>
      <c r="AB246">
        <v>0</v>
      </c>
      <c r="AC246">
        <v>0</v>
      </c>
      <c r="AD246">
        <v>8.4600000000000009</v>
      </c>
      <c r="AE246">
        <v>0</v>
      </c>
      <c r="AF246">
        <v>0</v>
      </c>
      <c r="AG246">
        <v>0</v>
      </c>
      <c r="AH246">
        <v>8.4600000000000009</v>
      </c>
      <c r="AI246">
        <v>1</v>
      </c>
      <c r="AJ246">
        <v>1</v>
      </c>
      <c r="AK246">
        <v>1</v>
      </c>
      <c r="AL246">
        <v>1</v>
      </c>
      <c r="AN246">
        <v>0</v>
      </c>
      <c r="AO246">
        <v>1</v>
      </c>
      <c r="AP246">
        <v>0</v>
      </c>
      <c r="AQ246">
        <v>0</v>
      </c>
      <c r="AR246">
        <v>0</v>
      </c>
      <c r="AS246" t="s">
        <v>3</v>
      </c>
      <c r="AT246">
        <v>5.99</v>
      </c>
      <c r="AU246" t="s">
        <v>3</v>
      </c>
      <c r="AV246">
        <v>1</v>
      </c>
      <c r="AW246">
        <v>2</v>
      </c>
      <c r="AX246">
        <v>31237036</v>
      </c>
      <c r="AY246">
        <v>1</v>
      </c>
      <c r="AZ246">
        <v>0</v>
      </c>
      <c r="BA246">
        <v>234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CX246">
        <f>Y246*Source!I108</f>
        <v>0.26955000000000001</v>
      </c>
      <c r="CY246">
        <f>AD246</f>
        <v>8.4600000000000009</v>
      </c>
      <c r="CZ246">
        <f>AH246</f>
        <v>8.4600000000000009</v>
      </c>
      <c r="DA246">
        <f>AL246</f>
        <v>1</v>
      </c>
      <c r="DB246">
        <v>0</v>
      </c>
    </row>
    <row r="247" spans="1:106" x14ac:dyDescent="0.2">
      <c r="A247">
        <f>ROW(Source!A108)</f>
        <v>108</v>
      </c>
      <c r="B247">
        <v>31230745</v>
      </c>
      <c r="C247">
        <v>31237030</v>
      </c>
      <c r="D247">
        <v>121548</v>
      </c>
      <c r="E247">
        <v>1</v>
      </c>
      <c r="F247">
        <v>1</v>
      </c>
      <c r="G247">
        <v>1</v>
      </c>
      <c r="H247">
        <v>1</v>
      </c>
      <c r="I247" t="s">
        <v>26</v>
      </c>
      <c r="J247" t="s">
        <v>3</v>
      </c>
      <c r="K247" t="s">
        <v>331</v>
      </c>
      <c r="L247">
        <v>608254</v>
      </c>
      <c r="N247">
        <v>1013</v>
      </c>
      <c r="O247" t="s">
        <v>332</v>
      </c>
      <c r="P247" t="s">
        <v>332</v>
      </c>
      <c r="Q247">
        <v>1</v>
      </c>
      <c r="W247">
        <v>0</v>
      </c>
      <c r="X247">
        <v>-185737400</v>
      </c>
      <c r="Y247">
        <v>2.74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1</v>
      </c>
      <c r="AJ247">
        <v>1</v>
      </c>
      <c r="AK247">
        <v>1</v>
      </c>
      <c r="AL247">
        <v>1</v>
      </c>
      <c r="AN247">
        <v>0</v>
      </c>
      <c r="AO247">
        <v>1</v>
      </c>
      <c r="AP247">
        <v>0</v>
      </c>
      <c r="AQ247">
        <v>0</v>
      </c>
      <c r="AR247">
        <v>0</v>
      </c>
      <c r="AS247" t="s">
        <v>3</v>
      </c>
      <c r="AT247">
        <v>2.74</v>
      </c>
      <c r="AU247" t="s">
        <v>3</v>
      </c>
      <c r="AV247">
        <v>2</v>
      </c>
      <c r="AW247">
        <v>2</v>
      </c>
      <c r="AX247">
        <v>31237037</v>
      </c>
      <c r="AY247">
        <v>1</v>
      </c>
      <c r="AZ247">
        <v>0</v>
      </c>
      <c r="BA247">
        <v>235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CX247">
        <f>Y247*Source!I108</f>
        <v>0.12330000000000001</v>
      </c>
      <c r="CY247">
        <f>AD247</f>
        <v>0</v>
      </c>
      <c r="CZ247">
        <f>AH247</f>
        <v>0</v>
      </c>
      <c r="DA247">
        <f>AL247</f>
        <v>1</v>
      </c>
      <c r="DB247">
        <v>0</v>
      </c>
    </row>
    <row r="248" spans="1:106" x14ac:dyDescent="0.2">
      <c r="A248">
        <f>ROW(Source!A108)</f>
        <v>108</v>
      </c>
      <c r="B248">
        <v>31230745</v>
      </c>
      <c r="C248">
        <v>31237030</v>
      </c>
      <c r="D248">
        <v>24262988</v>
      </c>
      <c r="E248">
        <v>1</v>
      </c>
      <c r="F248">
        <v>1</v>
      </c>
      <c r="G248">
        <v>1</v>
      </c>
      <c r="H248">
        <v>2</v>
      </c>
      <c r="I248" t="s">
        <v>354</v>
      </c>
      <c r="J248" t="s">
        <v>355</v>
      </c>
      <c r="K248" t="s">
        <v>356</v>
      </c>
      <c r="L248">
        <v>1368</v>
      </c>
      <c r="N248">
        <v>1011</v>
      </c>
      <c r="O248" t="s">
        <v>336</v>
      </c>
      <c r="P248" t="s">
        <v>336</v>
      </c>
      <c r="Q248">
        <v>1</v>
      </c>
      <c r="W248">
        <v>0</v>
      </c>
      <c r="X248">
        <v>-1837033337</v>
      </c>
      <c r="Y248">
        <v>2.74</v>
      </c>
      <c r="AA248">
        <v>0</v>
      </c>
      <c r="AB248">
        <v>110</v>
      </c>
      <c r="AC248">
        <v>11.6</v>
      </c>
      <c r="AD248">
        <v>0</v>
      </c>
      <c r="AE248">
        <v>0</v>
      </c>
      <c r="AF248">
        <v>110</v>
      </c>
      <c r="AG248">
        <v>11.6</v>
      </c>
      <c r="AH248">
        <v>0</v>
      </c>
      <c r="AI248">
        <v>1</v>
      </c>
      <c r="AJ248">
        <v>1</v>
      </c>
      <c r="AK248">
        <v>1</v>
      </c>
      <c r="AL248">
        <v>1</v>
      </c>
      <c r="AN248">
        <v>0</v>
      </c>
      <c r="AO248">
        <v>1</v>
      </c>
      <c r="AP248">
        <v>0</v>
      </c>
      <c r="AQ248">
        <v>0</v>
      </c>
      <c r="AR248">
        <v>0</v>
      </c>
      <c r="AS248" t="s">
        <v>3</v>
      </c>
      <c r="AT248">
        <v>2.74</v>
      </c>
      <c r="AU248" t="s">
        <v>3</v>
      </c>
      <c r="AV248">
        <v>0</v>
      </c>
      <c r="AW248">
        <v>2</v>
      </c>
      <c r="AX248">
        <v>31237038</v>
      </c>
      <c r="AY248">
        <v>1</v>
      </c>
      <c r="AZ248">
        <v>0</v>
      </c>
      <c r="BA248">
        <v>236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CX248">
        <f>Y248*Source!I108</f>
        <v>0.12330000000000001</v>
      </c>
      <c r="CY248">
        <f>AB248</f>
        <v>110</v>
      </c>
      <c r="CZ248">
        <f>AF248</f>
        <v>110</v>
      </c>
      <c r="DA248">
        <f>AJ248</f>
        <v>1</v>
      </c>
      <c r="DB248">
        <v>0</v>
      </c>
    </row>
    <row r="249" spans="1:106" x14ac:dyDescent="0.2">
      <c r="A249">
        <f>ROW(Source!A108)</f>
        <v>108</v>
      </c>
      <c r="B249">
        <v>31230745</v>
      </c>
      <c r="C249">
        <v>31237030</v>
      </c>
      <c r="D249">
        <v>24262983</v>
      </c>
      <c r="E249">
        <v>1</v>
      </c>
      <c r="F249">
        <v>1</v>
      </c>
      <c r="G249">
        <v>1</v>
      </c>
      <c r="H249">
        <v>3</v>
      </c>
      <c r="I249" t="s">
        <v>357</v>
      </c>
      <c r="J249" t="s">
        <v>358</v>
      </c>
      <c r="K249" t="s">
        <v>359</v>
      </c>
      <c r="L249">
        <v>1339</v>
      </c>
      <c r="N249">
        <v>1007</v>
      </c>
      <c r="O249" t="s">
        <v>68</v>
      </c>
      <c r="P249" t="s">
        <v>68</v>
      </c>
      <c r="Q249">
        <v>1</v>
      </c>
      <c r="W249">
        <v>0</v>
      </c>
      <c r="X249">
        <v>11619063</v>
      </c>
      <c r="Y249">
        <v>10</v>
      </c>
      <c r="AA249">
        <v>16.59</v>
      </c>
      <c r="AB249">
        <v>0</v>
      </c>
      <c r="AC249">
        <v>0</v>
      </c>
      <c r="AD249">
        <v>0</v>
      </c>
      <c r="AE249">
        <v>2.44</v>
      </c>
      <c r="AF249">
        <v>0</v>
      </c>
      <c r="AG249">
        <v>0</v>
      </c>
      <c r="AH249">
        <v>0</v>
      </c>
      <c r="AI249">
        <v>6.8</v>
      </c>
      <c r="AJ249">
        <v>1</v>
      </c>
      <c r="AK249">
        <v>1</v>
      </c>
      <c r="AL249">
        <v>1</v>
      </c>
      <c r="AN249">
        <v>0</v>
      </c>
      <c r="AO249">
        <v>1</v>
      </c>
      <c r="AP249">
        <v>0</v>
      </c>
      <c r="AQ249">
        <v>0</v>
      </c>
      <c r="AR249">
        <v>0</v>
      </c>
      <c r="AS249" t="s">
        <v>3</v>
      </c>
      <c r="AT249">
        <v>10</v>
      </c>
      <c r="AU249" t="s">
        <v>3</v>
      </c>
      <c r="AV249">
        <v>0</v>
      </c>
      <c r="AW249">
        <v>2</v>
      </c>
      <c r="AX249">
        <v>31237039</v>
      </c>
      <c r="AY249">
        <v>1</v>
      </c>
      <c r="AZ249">
        <v>0</v>
      </c>
      <c r="BA249">
        <v>237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CX249">
        <f>Y249*Source!I108</f>
        <v>0.44999999999999996</v>
      </c>
      <c r="CY249">
        <f>AA249</f>
        <v>16.59</v>
      </c>
      <c r="CZ249">
        <f>AE249</f>
        <v>2.44</v>
      </c>
      <c r="DA249">
        <f>AI249</f>
        <v>6.8</v>
      </c>
      <c r="DB249">
        <v>0</v>
      </c>
    </row>
    <row r="250" spans="1:106" x14ac:dyDescent="0.2">
      <c r="A250">
        <f>ROW(Source!A108)</f>
        <v>108</v>
      </c>
      <c r="B250">
        <v>31230745</v>
      </c>
      <c r="C250">
        <v>31237030</v>
      </c>
      <c r="D250">
        <v>24262986</v>
      </c>
      <c r="E250">
        <v>1</v>
      </c>
      <c r="F250">
        <v>1</v>
      </c>
      <c r="G250">
        <v>1</v>
      </c>
      <c r="H250">
        <v>3</v>
      </c>
      <c r="I250" t="s">
        <v>401</v>
      </c>
      <c r="J250" t="s">
        <v>402</v>
      </c>
      <c r="K250" t="s">
        <v>403</v>
      </c>
      <c r="L250">
        <v>1346</v>
      </c>
      <c r="N250">
        <v>1009</v>
      </c>
      <c r="O250" t="s">
        <v>404</v>
      </c>
      <c r="P250" t="s">
        <v>404</v>
      </c>
      <c r="Q250">
        <v>1</v>
      </c>
      <c r="W250">
        <v>0</v>
      </c>
      <c r="X250">
        <v>883269331</v>
      </c>
      <c r="Y250">
        <v>2</v>
      </c>
      <c r="AA250">
        <v>168.19</v>
      </c>
      <c r="AB250">
        <v>0</v>
      </c>
      <c r="AC250">
        <v>0</v>
      </c>
      <c r="AD250">
        <v>0</v>
      </c>
      <c r="AE250">
        <v>146.25</v>
      </c>
      <c r="AF250">
        <v>0</v>
      </c>
      <c r="AG250">
        <v>0</v>
      </c>
      <c r="AH250">
        <v>0</v>
      </c>
      <c r="AI250">
        <v>1.1499999999999999</v>
      </c>
      <c r="AJ250">
        <v>1</v>
      </c>
      <c r="AK250">
        <v>1</v>
      </c>
      <c r="AL250">
        <v>1</v>
      </c>
      <c r="AN250">
        <v>0</v>
      </c>
      <c r="AO250">
        <v>1</v>
      </c>
      <c r="AP250">
        <v>0</v>
      </c>
      <c r="AQ250">
        <v>0</v>
      </c>
      <c r="AR250">
        <v>0</v>
      </c>
      <c r="AS250" t="s">
        <v>3</v>
      </c>
      <c r="AT250">
        <v>2</v>
      </c>
      <c r="AU250" t="s">
        <v>3</v>
      </c>
      <c r="AV250">
        <v>0</v>
      </c>
      <c r="AW250">
        <v>2</v>
      </c>
      <c r="AX250">
        <v>31237040</v>
      </c>
      <c r="AY250">
        <v>1</v>
      </c>
      <c r="AZ250">
        <v>0</v>
      </c>
      <c r="BA250">
        <v>238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CX250">
        <f>Y250*Source!I108</f>
        <v>0.09</v>
      </c>
      <c r="CY250">
        <f>AA250</f>
        <v>168.19</v>
      </c>
      <c r="CZ250">
        <f>AE250</f>
        <v>146.25</v>
      </c>
      <c r="DA250">
        <f>AI250</f>
        <v>1.1499999999999999</v>
      </c>
      <c r="DB25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38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ROW(Source!A24)</f>
        <v>24</v>
      </c>
      <c r="B1">
        <v>32834052</v>
      </c>
      <c r="C1">
        <v>31230789</v>
      </c>
      <c r="D1">
        <v>121548</v>
      </c>
      <c r="E1">
        <v>1</v>
      </c>
      <c r="F1">
        <v>1</v>
      </c>
      <c r="G1">
        <v>1</v>
      </c>
      <c r="H1">
        <v>1</v>
      </c>
      <c r="I1" t="s">
        <v>26</v>
      </c>
      <c r="J1" t="s">
        <v>3</v>
      </c>
      <c r="K1" t="s">
        <v>331</v>
      </c>
      <c r="L1">
        <v>608254</v>
      </c>
      <c r="N1">
        <v>1013</v>
      </c>
      <c r="O1" t="s">
        <v>332</v>
      </c>
      <c r="P1" t="s">
        <v>332</v>
      </c>
      <c r="Q1">
        <v>1</v>
      </c>
      <c r="X1">
        <v>30.09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2</v>
      </c>
      <c r="AF1" t="s">
        <v>3</v>
      </c>
      <c r="AG1">
        <v>30.09</v>
      </c>
      <c r="AH1">
        <v>2</v>
      </c>
      <c r="AI1">
        <v>32834052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ROW(Source!A24)</f>
        <v>24</v>
      </c>
      <c r="B2">
        <v>32834053</v>
      </c>
      <c r="C2">
        <v>31230789</v>
      </c>
      <c r="D2">
        <v>24261179</v>
      </c>
      <c r="E2">
        <v>1</v>
      </c>
      <c r="F2">
        <v>1</v>
      </c>
      <c r="G2">
        <v>1</v>
      </c>
      <c r="H2">
        <v>2</v>
      </c>
      <c r="I2" t="s">
        <v>333</v>
      </c>
      <c r="J2" t="s">
        <v>334</v>
      </c>
      <c r="K2" t="s">
        <v>335</v>
      </c>
      <c r="L2">
        <v>1368</v>
      </c>
      <c r="N2">
        <v>1011</v>
      </c>
      <c r="O2" t="s">
        <v>336</v>
      </c>
      <c r="P2" t="s">
        <v>336</v>
      </c>
      <c r="Q2">
        <v>1</v>
      </c>
      <c r="X2">
        <v>30.09</v>
      </c>
      <c r="Y2">
        <v>0</v>
      </c>
      <c r="Z2">
        <v>115.27</v>
      </c>
      <c r="AA2">
        <v>13.5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30.09</v>
      </c>
      <c r="AH2">
        <v>2</v>
      </c>
      <c r="AI2">
        <v>32834053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ROW(Source!A25)</f>
        <v>25</v>
      </c>
      <c r="B3">
        <v>32834052</v>
      </c>
      <c r="C3">
        <v>31230789</v>
      </c>
      <c r="D3">
        <v>121548</v>
      </c>
      <c r="E3">
        <v>1</v>
      </c>
      <c r="F3">
        <v>1</v>
      </c>
      <c r="G3">
        <v>1</v>
      </c>
      <c r="H3">
        <v>1</v>
      </c>
      <c r="I3" t="s">
        <v>26</v>
      </c>
      <c r="J3" t="s">
        <v>3</v>
      </c>
      <c r="K3" t="s">
        <v>331</v>
      </c>
      <c r="L3">
        <v>608254</v>
      </c>
      <c r="N3">
        <v>1013</v>
      </c>
      <c r="O3" t="s">
        <v>332</v>
      </c>
      <c r="P3" t="s">
        <v>332</v>
      </c>
      <c r="Q3">
        <v>1</v>
      </c>
      <c r="X3">
        <v>30.09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2</v>
      </c>
      <c r="AF3" t="s">
        <v>3</v>
      </c>
      <c r="AG3">
        <v>30.09</v>
      </c>
      <c r="AH3">
        <v>2</v>
      </c>
      <c r="AI3">
        <v>32834052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ROW(Source!A25)</f>
        <v>25</v>
      </c>
      <c r="B4">
        <v>32834053</v>
      </c>
      <c r="C4">
        <v>31230789</v>
      </c>
      <c r="D4">
        <v>24261179</v>
      </c>
      <c r="E4">
        <v>1</v>
      </c>
      <c r="F4">
        <v>1</v>
      </c>
      <c r="G4">
        <v>1</v>
      </c>
      <c r="H4">
        <v>2</v>
      </c>
      <c r="I4" t="s">
        <v>333</v>
      </c>
      <c r="J4" t="s">
        <v>334</v>
      </c>
      <c r="K4" t="s">
        <v>335</v>
      </c>
      <c r="L4">
        <v>1368</v>
      </c>
      <c r="N4">
        <v>1011</v>
      </c>
      <c r="O4" t="s">
        <v>336</v>
      </c>
      <c r="P4" t="s">
        <v>336</v>
      </c>
      <c r="Q4">
        <v>1</v>
      </c>
      <c r="X4">
        <v>30.09</v>
      </c>
      <c r="Y4">
        <v>0</v>
      </c>
      <c r="Z4">
        <v>115.27</v>
      </c>
      <c r="AA4">
        <v>13.5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30.09</v>
      </c>
      <c r="AH4">
        <v>2</v>
      </c>
      <c r="AI4">
        <v>32834053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ROW(Source!A26)</f>
        <v>26</v>
      </c>
      <c r="B5">
        <v>32834054</v>
      </c>
      <c r="C5">
        <v>31230794</v>
      </c>
      <c r="D5">
        <v>9415152</v>
      </c>
      <c r="E5">
        <v>1</v>
      </c>
      <c r="F5">
        <v>1</v>
      </c>
      <c r="G5">
        <v>1</v>
      </c>
      <c r="H5">
        <v>1</v>
      </c>
      <c r="I5" t="s">
        <v>337</v>
      </c>
      <c r="J5" t="s">
        <v>3</v>
      </c>
      <c r="K5" t="s">
        <v>338</v>
      </c>
      <c r="L5">
        <v>1369</v>
      </c>
      <c r="N5">
        <v>1013</v>
      </c>
      <c r="O5" t="s">
        <v>339</v>
      </c>
      <c r="P5" t="s">
        <v>339</v>
      </c>
      <c r="Q5">
        <v>1</v>
      </c>
      <c r="X5">
        <v>154</v>
      </c>
      <c r="Y5">
        <v>0</v>
      </c>
      <c r="Z5">
        <v>0</v>
      </c>
      <c r="AA5">
        <v>0</v>
      </c>
      <c r="AB5">
        <v>7.8</v>
      </c>
      <c r="AC5">
        <v>0</v>
      </c>
      <c r="AD5">
        <v>1</v>
      </c>
      <c r="AE5">
        <v>1</v>
      </c>
      <c r="AF5" t="s">
        <v>32</v>
      </c>
      <c r="AG5">
        <v>184.79999999999998</v>
      </c>
      <c r="AH5">
        <v>2</v>
      </c>
      <c r="AI5">
        <v>32834054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ROW(Source!A27)</f>
        <v>27</v>
      </c>
      <c r="B6">
        <v>32834054</v>
      </c>
      <c r="C6">
        <v>31230794</v>
      </c>
      <c r="D6">
        <v>9415152</v>
      </c>
      <c r="E6">
        <v>1</v>
      </c>
      <c r="F6">
        <v>1</v>
      </c>
      <c r="G6">
        <v>1</v>
      </c>
      <c r="H6">
        <v>1</v>
      </c>
      <c r="I6" t="s">
        <v>337</v>
      </c>
      <c r="J6" t="s">
        <v>3</v>
      </c>
      <c r="K6" t="s">
        <v>338</v>
      </c>
      <c r="L6">
        <v>1369</v>
      </c>
      <c r="N6">
        <v>1013</v>
      </c>
      <c r="O6" t="s">
        <v>339</v>
      </c>
      <c r="P6" t="s">
        <v>339</v>
      </c>
      <c r="Q6">
        <v>1</v>
      </c>
      <c r="X6">
        <v>154</v>
      </c>
      <c r="Y6">
        <v>0</v>
      </c>
      <c r="Z6">
        <v>0</v>
      </c>
      <c r="AA6">
        <v>0</v>
      </c>
      <c r="AB6">
        <v>7.8</v>
      </c>
      <c r="AC6">
        <v>0</v>
      </c>
      <c r="AD6">
        <v>1</v>
      </c>
      <c r="AE6">
        <v>1</v>
      </c>
      <c r="AF6" t="s">
        <v>32</v>
      </c>
      <c r="AG6">
        <v>184.79999999999998</v>
      </c>
      <c r="AH6">
        <v>2</v>
      </c>
      <c r="AI6">
        <v>32834054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ROW(Source!A28)</f>
        <v>28</v>
      </c>
      <c r="B7">
        <v>31230800</v>
      </c>
      <c r="C7">
        <v>31230797</v>
      </c>
      <c r="D7">
        <v>121548</v>
      </c>
      <c r="E7">
        <v>1</v>
      </c>
      <c r="F7">
        <v>1</v>
      </c>
      <c r="G7">
        <v>1</v>
      </c>
      <c r="H7">
        <v>1</v>
      </c>
      <c r="I7" t="s">
        <v>26</v>
      </c>
      <c r="J7" t="s">
        <v>3</v>
      </c>
      <c r="K7" t="s">
        <v>331</v>
      </c>
      <c r="L7">
        <v>608254</v>
      </c>
      <c r="N7">
        <v>1013</v>
      </c>
      <c r="O7" t="s">
        <v>332</v>
      </c>
      <c r="P7" t="s">
        <v>332</v>
      </c>
      <c r="Q7">
        <v>1</v>
      </c>
      <c r="X7">
        <v>2.9000000000000001E-2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2</v>
      </c>
      <c r="AF7" t="s">
        <v>3</v>
      </c>
      <c r="AG7">
        <v>2.9000000000000001E-2</v>
      </c>
      <c r="AH7">
        <v>2</v>
      </c>
      <c r="AI7">
        <v>31230798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ROW(Source!A28)</f>
        <v>28</v>
      </c>
      <c r="B8">
        <v>31230801</v>
      </c>
      <c r="C8">
        <v>31230797</v>
      </c>
      <c r="D8">
        <v>24261179</v>
      </c>
      <c r="E8">
        <v>1</v>
      </c>
      <c r="F8">
        <v>1</v>
      </c>
      <c r="G8">
        <v>1</v>
      </c>
      <c r="H8">
        <v>2</v>
      </c>
      <c r="I8" t="s">
        <v>333</v>
      </c>
      <c r="J8" t="s">
        <v>334</v>
      </c>
      <c r="K8" t="s">
        <v>335</v>
      </c>
      <c r="L8">
        <v>1368</v>
      </c>
      <c r="N8">
        <v>1011</v>
      </c>
      <c r="O8" t="s">
        <v>336</v>
      </c>
      <c r="P8" t="s">
        <v>336</v>
      </c>
      <c r="Q8">
        <v>1</v>
      </c>
      <c r="X8">
        <v>2.9000000000000001E-2</v>
      </c>
      <c r="Y8">
        <v>0</v>
      </c>
      <c r="Z8">
        <v>115.27</v>
      </c>
      <c r="AA8">
        <v>13.5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2.9000000000000001E-2</v>
      </c>
      <c r="AH8">
        <v>2</v>
      </c>
      <c r="AI8">
        <v>31230799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ROW(Source!A29)</f>
        <v>29</v>
      </c>
      <c r="B9">
        <v>31230800</v>
      </c>
      <c r="C9">
        <v>31230797</v>
      </c>
      <c r="D9">
        <v>121548</v>
      </c>
      <c r="E9">
        <v>1</v>
      </c>
      <c r="F9">
        <v>1</v>
      </c>
      <c r="G9">
        <v>1</v>
      </c>
      <c r="H9">
        <v>1</v>
      </c>
      <c r="I9" t="s">
        <v>26</v>
      </c>
      <c r="J9" t="s">
        <v>3</v>
      </c>
      <c r="K9" t="s">
        <v>331</v>
      </c>
      <c r="L9">
        <v>608254</v>
      </c>
      <c r="N9">
        <v>1013</v>
      </c>
      <c r="O9" t="s">
        <v>332</v>
      </c>
      <c r="P9" t="s">
        <v>332</v>
      </c>
      <c r="Q9">
        <v>1</v>
      </c>
      <c r="X9">
        <v>2.9000000000000001E-2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2</v>
      </c>
      <c r="AF9" t="s">
        <v>3</v>
      </c>
      <c r="AG9">
        <v>2.9000000000000001E-2</v>
      </c>
      <c r="AH9">
        <v>2</v>
      </c>
      <c r="AI9">
        <v>31230798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ROW(Source!A29)</f>
        <v>29</v>
      </c>
      <c r="B10">
        <v>31230801</v>
      </c>
      <c r="C10">
        <v>31230797</v>
      </c>
      <c r="D10">
        <v>24261179</v>
      </c>
      <c r="E10">
        <v>1</v>
      </c>
      <c r="F10">
        <v>1</v>
      </c>
      <c r="G10">
        <v>1</v>
      </c>
      <c r="H10">
        <v>2</v>
      </c>
      <c r="I10" t="s">
        <v>333</v>
      </c>
      <c r="J10" t="s">
        <v>334</v>
      </c>
      <c r="K10" t="s">
        <v>335</v>
      </c>
      <c r="L10">
        <v>1368</v>
      </c>
      <c r="N10">
        <v>1011</v>
      </c>
      <c r="O10" t="s">
        <v>336</v>
      </c>
      <c r="P10" t="s">
        <v>336</v>
      </c>
      <c r="Q10">
        <v>1</v>
      </c>
      <c r="X10">
        <v>2.9000000000000001E-2</v>
      </c>
      <c r="Y10">
        <v>0</v>
      </c>
      <c r="Z10">
        <v>115.27</v>
      </c>
      <c r="AA10">
        <v>13.5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2.9000000000000001E-2</v>
      </c>
      <c r="AH10">
        <v>2</v>
      </c>
      <c r="AI10">
        <v>31230799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ROW(Source!A30)</f>
        <v>30</v>
      </c>
      <c r="B11">
        <v>31246474</v>
      </c>
      <c r="C11">
        <v>31246472</v>
      </c>
      <c r="D11">
        <v>24293752</v>
      </c>
      <c r="E11">
        <v>1</v>
      </c>
      <c r="F11">
        <v>1</v>
      </c>
      <c r="G11">
        <v>1</v>
      </c>
      <c r="H11">
        <v>2</v>
      </c>
      <c r="I11" t="s">
        <v>340</v>
      </c>
      <c r="J11" t="s">
        <v>341</v>
      </c>
      <c r="K11" t="s">
        <v>342</v>
      </c>
      <c r="L11">
        <v>1368</v>
      </c>
      <c r="N11">
        <v>1011</v>
      </c>
      <c r="O11" t="s">
        <v>336</v>
      </c>
      <c r="P11" t="s">
        <v>336</v>
      </c>
      <c r="Q11">
        <v>1</v>
      </c>
      <c r="X11">
        <v>0.26600000000000001</v>
      </c>
      <c r="Y11">
        <v>0</v>
      </c>
      <c r="Z11">
        <v>112.47</v>
      </c>
      <c r="AA11">
        <v>13.5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0.26600000000000001</v>
      </c>
      <c r="AH11">
        <v>2</v>
      </c>
      <c r="AI11">
        <v>31246473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ROW(Source!A31)</f>
        <v>31</v>
      </c>
      <c r="B12">
        <v>31246474</v>
      </c>
      <c r="C12">
        <v>31246472</v>
      </c>
      <c r="D12">
        <v>24293752</v>
      </c>
      <c r="E12">
        <v>1</v>
      </c>
      <c r="F12">
        <v>1</v>
      </c>
      <c r="G12">
        <v>1</v>
      </c>
      <c r="H12">
        <v>2</v>
      </c>
      <c r="I12" t="s">
        <v>340</v>
      </c>
      <c r="J12" t="s">
        <v>341</v>
      </c>
      <c r="K12" t="s">
        <v>342</v>
      </c>
      <c r="L12">
        <v>1368</v>
      </c>
      <c r="N12">
        <v>1011</v>
      </c>
      <c r="O12" t="s">
        <v>336</v>
      </c>
      <c r="P12" t="s">
        <v>336</v>
      </c>
      <c r="Q12">
        <v>1</v>
      </c>
      <c r="X12">
        <v>0.26600000000000001</v>
      </c>
      <c r="Y12">
        <v>0</v>
      </c>
      <c r="Z12">
        <v>112.47</v>
      </c>
      <c r="AA12">
        <v>13.5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0.26600000000000001</v>
      </c>
      <c r="AH12">
        <v>2</v>
      </c>
      <c r="AI12">
        <v>31246473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ROW(Source!A34)</f>
        <v>34</v>
      </c>
      <c r="B13">
        <v>31230814</v>
      </c>
      <c r="C13">
        <v>31230806</v>
      </c>
      <c r="D13">
        <v>9415249</v>
      </c>
      <c r="E13">
        <v>1</v>
      </c>
      <c r="F13">
        <v>1</v>
      </c>
      <c r="G13">
        <v>1</v>
      </c>
      <c r="H13">
        <v>1</v>
      </c>
      <c r="I13" t="s">
        <v>343</v>
      </c>
      <c r="J13" t="s">
        <v>3</v>
      </c>
      <c r="K13" t="s">
        <v>344</v>
      </c>
      <c r="L13">
        <v>1369</v>
      </c>
      <c r="N13">
        <v>1013</v>
      </c>
      <c r="O13" t="s">
        <v>339</v>
      </c>
      <c r="P13" t="s">
        <v>339</v>
      </c>
      <c r="Q13">
        <v>1</v>
      </c>
      <c r="X13">
        <v>15.72</v>
      </c>
      <c r="Y13">
        <v>0</v>
      </c>
      <c r="Z13">
        <v>0</v>
      </c>
      <c r="AA13">
        <v>0</v>
      </c>
      <c r="AB13">
        <v>8.02</v>
      </c>
      <c r="AC13">
        <v>0</v>
      </c>
      <c r="AD13">
        <v>1</v>
      </c>
      <c r="AE13">
        <v>1</v>
      </c>
      <c r="AF13" t="s">
        <v>3</v>
      </c>
      <c r="AG13">
        <v>15.72</v>
      </c>
      <c r="AH13">
        <v>2</v>
      </c>
      <c r="AI13">
        <v>31230807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ROW(Source!A34)</f>
        <v>34</v>
      </c>
      <c r="B14">
        <v>31230815</v>
      </c>
      <c r="C14">
        <v>31230806</v>
      </c>
      <c r="D14">
        <v>121548</v>
      </c>
      <c r="E14">
        <v>1</v>
      </c>
      <c r="F14">
        <v>1</v>
      </c>
      <c r="G14">
        <v>1</v>
      </c>
      <c r="H14">
        <v>1</v>
      </c>
      <c r="I14" t="s">
        <v>26</v>
      </c>
      <c r="J14" t="s">
        <v>3</v>
      </c>
      <c r="K14" t="s">
        <v>331</v>
      </c>
      <c r="L14">
        <v>608254</v>
      </c>
      <c r="N14">
        <v>1013</v>
      </c>
      <c r="O14" t="s">
        <v>332</v>
      </c>
      <c r="P14" t="s">
        <v>332</v>
      </c>
      <c r="Q14">
        <v>1</v>
      </c>
      <c r="X14">
        <v>13.88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2</v>
      </c>
      <c r="AF14" t="s">
        <v>3</v>
      </c>
      <c r="AG14">
        <v>13.88</v>
      </c>
      <c r="AH14">
        <v>2</v>
      </c>
      <c r="AI14">
        <v>31230808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ROW(Source!A34)</f>
        <v>34</v>
      </c>
      <c r="B15">
        <v>31230816</v>
      </c>
      <c r="C15">
        <v>31230806</v>
      </c>
      <c r="D15">
        <v>24265924</v>
      </c>
      <c r="E15">
        <v>1</v>
      </c>
      <c r="F15">
        <v>1</v>
      </c>
      <c r="G15">
        <v>1</v>
      </c>
      <c r="H15">
        <v>2</v>
      </c>
      <c r="I15" t="s">
        <v>345</v>
      </c>
      <c r="J15" t="s">
        <v>346</v>
      </c>
      <c r="K15" t="s">
        <v>347</v>
      </c>
      <c r="L15">
        <v>1368</v>
      </c>
      <c r="N15">
        <v>1011</v>
      </c>
      <c r="O15" t="s">
        <v>336</v>
      </c>
      <c r="P15" t="s">
        <v>336</v>
      </c>
      <c r="Q15">
        <v>1</v>
      </c>
      <c r="X15">
        <v>4.29</v>
      </c>
      <c r="Y15">
        <v>0</v>
      </c>
      <c r="Z15">
        <v>89.99</v>
      </c>
      <c r="AA15">
        <v>10.06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4.29</v>
      </c>
      <c r="AH15">
        <v>2</v>
      </c>
      <c r="AI15">
        <v>31230809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ROW(Source!A34)</f>
        <v>34</v>
      </c>
      <c r="B16">
        <v>31230817</v>
      </c>
      <c r="C16">
        <v>31230806</v>
      </c>
      <c r="D16">
        <v>24262054</v>
      </c>
      <c r="E16">
        <v>1</v>
      </c>
      <c r="F16">
        <v>1</v>
      </c>
      <c r="G16">
        <v>1</v>
      </c>
      <c r="H16">
        <v>2</v>
      </c>
      <c r="I16" t="s">
        <v>348</v>
      </c>
      <c r="J16" t="s">
        <v>349</v>
      </c>
      <c r="K16" t="s">
        <v>350</v>
      </c>
      <c r="L16">
        <v>1368</v>
      </c>
      <c r="N16">
        <v>1011</v>
      </c>
      <c r="O16" t="s">
        <v>336</v>
      </c>
      <c r="P16" t="s">
        <v>336</v>
      </c>
      <c r="Q16">
        <v>1</v>
      </c>
      <c r="X16">
        <v>1.77</v>
      </c>
      <c r="Y16">
        <v>0</v>
      </c>
      <c r="Z16">
        <v>123</v>
      </c>
      <c r="AA16">
        <v>13.5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1.77</v>
      </c>
      <c r="AH16">
        <v>2</v>
      </c>
      <c r="AI16">
        <v>31230810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ROW(Source!A34)</f>
        <v>34</v>
      </c>
      <c r="B17">
        <v>31230818</v>
      </c>
      <c r="C17">
        <v>31230806</v>
      </c>
      <c r="D17">
        <v>24394737</v>
      </c>
      <c r="E17">
        <v>1</v>
      </c>
      <c r="F17">
        <v>1</v>
      </c>
      <c r="G17">
        <v>1</v>
      </c>
      <c r="H17">
        <v>2</v>
      </c>
      <c r="I17" t="s">
        <v>351</v>
      </c>
      <c r="J17" t="s">
        <v>352</v>
      </c>
      <c r="K17" t="s">
        <v>353</v>
      </c>
      <c r="L17">
        <v>1368</v>
      </c>
      <c r="N17">
        <v>1011</v>
      </c>
      <c r="O17" t="s">
        <v>336</v>
      </c>
      <c r="P17" t="s">
        <v>336</v>
      </c>
      <c r="Q17">
        <v>1</v>
      </c>
      <c r="X17">
        <v>7.08</v>
      </c>
      <c r="Y17">
        <v>0</v>
      </c>
      <c r="Z17">
        <v>206.01</v>
      </c>
      <c r="AA17">
        <v>14.4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7.08</v>
      </c>
      <c r="AH17">
        <v>2</v>
      </c>
      <c r="AI17">
        <v>31230811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ROW(Source!A34)</f>
        <v>34</v>
      </c>
      <c r="B18">
        <v>31230819</v>
      </c>
      <c r="C18">
        <v>31230806</v>
      </c>
      <c r="D18">
        <v>24262988</v>
      </c>
      <c r="E18">
        <v>1</v>
      </c>
      <c r="F18">
        <v>1</v>
      </c>
      <c r="G18">
        <v>1</v>
      </c>
      <c r="H18">
        <v>2</v>
      </c>
      <c r="I18" t="s">
        <v>354</v>
      </c>
      <c r="J18" t="s">
        <v>355</v>
      </c>
      <c r="K18" t="s">
        <v>356</v>
      </c>
      <c r="L18">
        <v>1368</v>
      </c>
      <c r="N18">
        <v>1011</v>
      </c>
      <c r="O18" t="s">
        <v>336</v>
      </c>
      <c r="P18" t="s">
        <v>336</v>
      </c>
      <c r="Q18">
        <v>1</v>
      </c>
      <c r="X18">
        <v>0.74</v>
      </c>
      <c r="Y18">
        <v>0</v>
      </c>
      <c r="Z18">
        <v>110</v>
      </c>
      <c r="AA18">
        <v>11.6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0.74</v>
      </c>
      <c r="AH18">
        <v>2</v>
      </c>
      <c r="AI18">
        <v>31230812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ROW(Source!A34)</f>
        <v>34</v>
      </c>
      <c r="B19">
        <v>31230820</v>
      </c>
      <c r="C19">
        <v>31230806</v>
      </c>
      <c r="D19">
        <v>24268373</v>
      </c>
      <c r="E19">
        <v>1</v>
      </c>
      <c r="F19">
        <v>1</v>
      </c>
      <c r="G19">
        <v>1</v>
      </c>
      <c r="H19">
        <v>3</v>
      </c>
      <c r="I19" t="s">
        <v>451</v>
      </c>
      <c r="J19" t="s">
        <v>452</v>
      </c>
      <c r="K19" t="s">
        <v>453</v>
      </c>
      <c r="L19">
        <v>1339</v>
      </c>
      <c r="N19">
        <v>1007</v>
      </c>
      <c r="O19" t="s">
        <v>68</v>
      </c>
      <c r="P19" t="s">
        <v>68</v>
      </c>
      <c r="Q19">
        <v>1</v>
      </c>
      <c r="X19">
        <v>0</v>
      </c>
      <c r="Y19">
        <v>0</v>
      </c>
      <c r="Z19">
        <v>0</v>
      </c>
      <c r="AA19">
        <v>0</v>
      </c>
      <c r="AB19">
        <v>0</v>
      </c>
      <c r="AC19">
        <v>1</v>
      </c>
      <c r="AD19">
        <v>0</v>
      </c>
      <c r="AE19">
        <v>0</v>
      </c>
      <c r="AF19" t="s">
        <v>3</v>
      </c>
      <c r="AG19">
        <v>0</v>
      </c>
      <c r="AH19">
        <v>3</v>
      </c>
      <c r="AI19">
        <v>-1</v>
      </c>
      <c r="AJ19" t="s">
        <v>3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ROW(Source!A34)</f>
        <v>34</v>
      </c>
      <c r="B20">
        <v>31230821</v>
      </c>
      <c r="C20">
        <v>31230806</v>
      </c>
      <c r="D20">
        <v>24262983</v>
      </c>
      <c r="E20">
        <v>1</v>
      </c>
      <c r="F20">
        <v>1</v>
      </c>
      <c r="G20">
        <v>1</v>
      </c>
      <c r="H20">
        <v>3</v>
      </c>
      <c r="I20" t="s">
        <v>357</v>
      </c>
      <c r="J20" t="s">
        <v>358</v>
      </c>
      <c r="K20" t="s">
        <v>359</v>
      </c>
      <c r="L20">
        <v>1339</v>
      </c>
      <c r="N20">
        <v>1007</v>
      </c>
      <c r="O20" t="s">
        <v>68</v>
      </c>
      <c r="P20" t="s">
        <v>68</v>
      </c>
      <c r="Q20">
        <v>1</v>
      </c>
      <c r="X20">
        <v>5</v>
      </c>
      <c r="Y20">
        <v>2.44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5</v>
      </c>
      <c r="AH20">
        <v>2</v>
      </c>
      <c r="AI20">
        <v>31230813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ROW(Source!A35)</f>
        <v>35</v>
      </c>
      <c r="B21">
        <v>31230814</v>
      </c>
      <c r="C21">
        <v>31230806</v>
      </c>
      <c r="D21">
        <v>9415249</v>
      </c>
      <c r="E21">
        <v>1</v>
      </c>
      <c r="F21">
        <v>1</v>
      </c>
      <c r="G21">
        <v>1</v>
      </c>
      <c r="H21">
        <v>1</v>
      </c>
      <c r="I21" t="s">
        <v>343</v>
      </c>
      <c r="J21" t="s">
        <v>3</v>
      </c>
      <c r="K21" t="s">
        <v>344</v>
      </c>
      <c r="L21">
        <v>1369</v>
      </c>
      <c r="N21">
        <v>1013</v>
      </c>
      <c r="O21" t="s">
        <v>339</v>
      </c>
      <c r="P21" t="s">
        <v>339</v>
      </c>
      <c r="Q21">
        <v>1</v>
      </c>
      <c r="X21">
        <v>15.72</v>
      </c>
      <c r="Y21">
        <v>0</v>
      </c>
      <c r="Z21">
        <v>0</v>
      </c>
      <c r="AA21">
        <v>0</v>
      </c>
      <c r="AB21">
        <v>8.02</v>
      </c>
      <c r="AC21">
        <v>0</v>
      </c>
      <c r="AD21">
        <v>1</v>
      </c>
      <c r="AE21">
        <v>1</v>
      </c>
      <c r="AF21" t="s">
        <v>3</v>
      </c>
      <c r="AG21">
        <v>15.72</v>
      </c>
      <c r="AH21">
        <v>2</v>
      </c>
      <c r="AI21">
        <v>31230807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ROW(Source!A35)</f>
        <v>35</v>
      </c>
      <c r="B22">
        <v>31230815</v>
      </c>
      <c r="C22">
        <v>31230806</v>
      </c>
      <c r="D22">
        <v>121548</v>
      </c>
      <c r="E22">
        <v>1</v>
      </c>
      <c r="F22">
        <v>1</v>
      </c>
      <c r="G22">
        <v>1</v>
      </c>
      <c r="H22">
        <v>1</v>
      </c>
      <c r="I22" t="s">
        <v>26</v>
      </c>
      <c r="J22" t="s">
        <v>3</v>
      </c>
      <c r="K22" t="s">
        <v>331</v>
      </c>
      <c r="L22">
        <v>608254</v>
      </c>
      <c r="N22">
        <v>1013</v>
      </c>
      <c r="O22" t="s">
        <v>332</v>
      </c>
      <c r="P22" t="s">
        <v>332</v>
      </c>
      <c r="Q22">
        <v>1</v>
      </c>
      <c r="X22">
        <v>13.88</v>
      </c>
      <c r="Y22">
        <v>0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2</v>
      </c>
      <c r="AF22" t="s">
        <v>3</v>
      </c>
      <c r="AG22">
        <v>13.88</v>
      </c>
      <c r="AH22">
        <v>2</v>
      </c>
      <c r="AI22">
        <v>31230808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ROW(Source!A35)</f>
        <v>35</v>
      </c>
      <c r="B23">
        <v>31230816</v>
      </c>
      <c r="C23">
        <v>31230806</v>
      </c>
      <c r="D23">
        <v>24265924</v>
      </c>
      <c r="E23">
        <v>1</v>
      </c>
      <c r="F23">
        <v>1</v>
      </c>
      <c r="G23">
        <v>1</v>
      </c>
      <c r="H23">
        <v>2</v>
      </c>
      <c r="I23" t="s">
        <v>345</v>
      </c>
      <c r="J23" t="s">
        <v>346</v>
      </c>
      <c r="K23" t="s">
        <v>347</v>
      </c>
      <c r="L23">
        <v>1368</v>
      </c>
      <c r="N23">
        <v>1011</v>
      </c>
      <c r="O23" t="s">
        <v>336</v>
      </c>
      <c r="P23" t="s">
        <v>336</v>
      </c>
      <c r="Q23">
        <v>1</v>
      </c>
      <c r="X23">
        <v>4.29</v>
      </c>
      <c r="Y23">
        <v>0</v>
      </c>
      <c r="Z23">
        <v>89.99</v>
      </c>
      <c r="AA23">
        <v>10.06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4.29</v>
      </c>
      <c r="AH23">
        <v>2</v>
      </c>
      <c r="AI23">
        <v>31230809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ROW(Source!A35)</f>
        <v>35</v>
      </c>
      <c r="B24">
        <v>31230817</v>
      </c>
      <c r="C24">
        <v>31230806</v>
      </c>
      <c r="D24">
        <v>24262054</v>
      </c>
      <c r="E24">
        <v>1</v>
      </c>
      <c r="F24">
        <v>1</v>
      </c>
      <c r="G24">
        <v>1</v>
      </c>
      <c r="H24">
        <v>2</v>
      </c>
      <c r="I24" t="s">
        <v>348</v>
      </c>
      <c r="J24" t="s">
        <v>349</v>
      </c>
      <c r="K24" t="s">
        <v>350</v>
      </c>
      <c r="L24">
        <v>1368</v>
      </c>
      <c r="N24">
        <v>1011</v>
      </c>
      <c r="O24" t="s">
        <v>336</v>
      </c>
      <c r="P24" t="s">
        <v>336</v>
      </c>
      <c r="Q24">
        <v>1</v>
      </c>
      <c r="X24">
        <v>1.77</v>
      </c>
      <c r="Y24">
        <v>0</v>
      </c>
      <c r="Z24">
        <v>123</v>
      </c>
      <c r="AA24">
        <v>13.5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1.77</v>
      </c>
      <c r="AH24">
        <v>2</v>
      </c>
      <c r="AI24">
        <v>31230810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ROW(Source!A35)</f>
        <v>35</v>
      </c>
      <c r="B25">
        <v>31230818</v>
      </c>
      <c r="C25">
        <v>31230806</v>
      </c>
      <c r="D25">
        <v>24394737</v>
      </c>
      <c r="E25">
        <v>1</v>
      </c>
      <c r="F25">
        <v>1</v>
      </c>
      <c r="G25">
        <v>1</v>
      </c>
      <c r="H25">
        <v>2</v>
      </c>
      <c r="I25" t="s">
        <v>351</v>
      </c>
      <c r="J25" t="s">
        <v>352</v>
      </c>
      <c r="K25" t="s">
        <v>353</v>
      </c>
      <c r="L25">
        <v>1368</v>
      </c>
      <c r="N25">
        <v>1011</v>
      </c>
      <c r="O25" t="s">
        <v>336</v>
      </c>
      <c r="P25" t="s">
        <v>336</v>
      </c>
      <c r="Q25">
        <v>1</v>
      </c>
      <c r="X25">
        <v>7.08</v>
      </c>
      <c r="Y25">
        <v>0</v>
      </c>
      <c r="Z25">
        <v>206.01</v>
      </c>
      <c r="AA25">
        <v>14.4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7.08</v>
      </c>
      <c r="AH25">
        <v>2</v>
      </c>
      <c r="AI25">
        <v>31230811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ROW(Source!A35)</f>
        <v>35</v>
      </c>
      <c r="B26">
        <v>31230819</v>
      </c>
      <c r="C26">
        <v>31230806</v>
      </c>
      <c r="D26">
        <v>24262988</v>
      </c>
      <c r="E26">
        <v>1</v>
      </c>
      <c r="F26">
        <v>1</v>
      </c>
      <c r="G26">
        <v>1</v>
      </c>
      <c r="H26">
        <v>2</v>
      </c>
      <c r="I26" t="s">
        <v>354</v>
      </c>
      <c r="J26" t="s">
        <v>355</v>
      </c>
      <c r="K26" t="s">
        <v>356</v>
      </c>
      <c r="L26">
        <v>1368</v>
      </c>
      <c r="N26">
        <v>1011</v>
      </c>
      <c r="O26" t="s">
        <v>336</v>
      </c>
      <c r="P26" t="s">
        <v>336</v>
      </c>
      <c r="Q26">
        <v>1</v>
      </c>
      <c r="X26">
        <v>0.74</v>
      </c>
      <c r="Y26">
        <v>0</v>
      </c>
      <c r="Z26">
        <v>110</v>
      </c>
      <c r="AA26">
        <v>11.6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0.74</v>
      </c>
      <c r="AH26">
        <v>2</v>
      </c>
      <c r="AI26">
        <v>31230812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ROW(Source!A35)</f>
        <v>35</v>
      </c>
      <c r="B27">
        <v>31230820</v>
      </c>
      <c r="C27">
        <v>31230806</v>
      </c>
      <c r="D27">
        <v>24268373</v>
      </c>
      <c r="E27">
        <v>1</v>
      </c>
      <c r="F27">
        <v>1</v>
      </c>
      <c r="G27">
        <v>1</v>
      </c>
      <c r="H27">
        <v>3</v>
      </c>
      <c r="I27" t="s">
        <v>451</v>
      </c>
      <c r="J27" t="s">
        <v>452</v>
      </c>
      <c r="K27" t="s">
        <v>453</v>
      </c>
      <c r="L27">
        <v>1339</v>
      </c>
      <c r="N27">
        <v>1007</v>
      </c>
      <c r="O27" t="s">
        <v>68</v>
      </c>
      <c r="P27" t="s">
        <v>68</v>
      </c>
      <c r="Q27">
        <v>1</v>
      </c>
      <c r="X27">
        <v>0</v>
      </c>
      <c r="Y27">
        <v>0</v>
      </c>
      <c r="Z27">
        <v>0</v>
      </c>
      <c r="AA27">
        <v>0</v>
      </c>
      <c r="AB27">
        <v>0</v>
      </c>
      <c r="AC27">
        <v>1</v>
      </c>
      <c r="AD27">
        <v>0</v>
      </c>
      <c r="AE27">
        <v>0</v>
      </c>
      <c r="AF27" t="s">
        <v>3</v>
      </c>
      <c r="AG27">
        <v>0</v>
      </c>
      <c r="AH27">
        <v>3</v>
      </c>
      <c r="AI27">
        <v>-1</v>
      </c>
      <c r="AJ27" t="s">
        <v>3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ROW(Source!A35)</f>
        <v>35</v>
      </c>
      <c r="B28">
        <v>31230821</v>
      </c>
      <c r="C28">
        <v>31230806</v>
      </c>
      <c r="D28">
        <v>24262983</v>
      </c>
      <c r="E28">
        <v>1</v>
      </c>
      <c r="F28">
        <v>1</v>
      </c>
      <c r="G28">
        <v>1</v>
      </c>
      <c r="H28">
        <v>3</v>
      </c>
      <c r="I28" t="s">
        <v>357</v>
      </c>
      <c r="J28" t="s">
        <v>358</v>
      </c>
      <c r="K28" t="s">
        <v>359</v>
      </c>
      <c r="L28">
        <v>1339</v>
      </c>
      <c r="N28">
        <v>1007</v>
      </c>
      <c r="O28" t="s">
        <v>68</v>
      </c>
      <c r="P28" t="s">
        <v>68</v>
      </c>
      <c r="Q28">
        <v>1</v>
      </c>
      <c r="X28">
        <v>5</v>
      </c>
      <c r="Y28">
        <v>2.44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5</v>
      </c>
      <c r="AH28">
        <v>2</v>
      </c>
      <c r="AI28">
        <v>31230813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ROW(Source!A38)</f>
        <v>38</v>
      </c>
      <c r="B29">
        <v>31238111</v>
      </c>
      <c r="C29">
        <v>31238102</v>
      </c>
      <c r="D29">
        <v>9415249</v>
      </c>
      <c r="E29">
        <v>1</v>
      </c>
      <c r="F29">
        <v>1</v>
      </c>
      <c r="G29">
        <v>1</v>
      </c>
      <c r="H29">
        <v>1</v>
      </c>
      <c r="I29" t="s">
        <v>343</v>
      </c>
      <c r="J29" t="s">
        <v>3</v>
      </c>
      <c r="K29" t="s">
        <v>344</v>
      </c>
      <c r="L29">
        <v>1369</v>
      </c>
      <c r="N29">
        <v>1013</v>
      </c>
      <c r="O29" t="s">
        <v>339</v>
      </c>
      <c r="P29" t="s">
        <v>339</v>
      </c>
      <c r="Q29">
        <v>1</v>
      </c>
      <c r="X29">
        <v>15.72</v>
      </c>
      <c r="Y29">
        <v>0</v>
      </c>
      <c r="Z29">
        <v>0</v>
      </c>
      <c r="AA29">
        <v>0</v>
      </c>
      <c r="AB29">
        <v>8.02</v>
      </c>
      <c r="AC29">
        <v>0</v>
      </c>
      <c r="AD29">
        <v>1</v>
      </c>
      <c r="AE29">
        <v>1</v>
      </c>
      <c r="AF29" t="s">
        <v>3</v>
      </c>
      <c r="AG29">
        <v>15.72</v>
      </c>
      <c r="AH29">
        <v>2</v>
      </c>
      <c r="AI29">
        <v>31238103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ROW(Source!A38)</f>
        <v>38</v>
      </c>
      <c r="B30">
        <v>31238112</v>
      </c>
      <c r="C30">
        <v>31238102</v>
      </c>
      <c r="D30">
        <v>121548</v>
      </c>
      <c r="E30">
        <v>1</v>
      </c>
      <c r="F30">
        <v>1</v>
      </c>
      <c r="G30">
        <v>1</v>
      </c>
      <c r="H30">
        <v>1</v>
      </c>
      <c r="I30" t="s">
        <v>26</v>
      </c>
      <c r="J30" t="s">
        <v>3</v>
      </c>
      <c r="K30" t="s">
        <v>331</v>
      </c>
      <c r="L30">
        <v>608254</v>
      </c>
      <c r="N30">
        <v>1013</v>
      </c>
      <c r="O30" t="s">
        <v>332</v>
      </c>
      <c r="P30" t="s">
        <v>332</v>
      </c>
      <c r="Q30">
        <v>1</v>
      </c>
      <c r="X30">
        <v>13.88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2</v>
      </c>
      <c r="AF30" t="s">
        <v>3</v>
      </c>
      <c r="AG30">
        <v>13.88</v>
      </c>
      <c r="AH30">
        <v>2</v>
      </c>
      <c r="AI30">
        <v>31238104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ROW(Source!A38)</f>
        <v>38</v>
      </c>
      <c r="B31">
        <v>31238113</v>
      </c>
      <c r="C31">
        <v>31238102</v>
      </c>
      <c r="D31">
        <v>24265924</v>
      </c>
      <c r="E31">
        <v>1</v>
      </c>
      <c r="F31">
        <v>1</v>
      </c>
      <c r="G31">
        <v>1</v>
      </c>
      <c r="H31">
        <v>2</v>
      </c>
      <c r="I31" t="s">
        <v>345</v>
      </c>
      <c r="J31" t="s">
        <v>346</v>
      </c>
      <c r="K31" t="s">
        <v>347</v>
      </c>
      <c r="L31">
        <v>1368</v>
      </c>
      <c r="N31">
        <v>1011</v>
      </c>
      <c r="O31" t="s">
        <v>336</v>
      </c>
      <c r="P31" t="s">
        <v>336</v>
      </c>
      <c r="Q31">
        <v>1</v>
      </c>
      <c r="X31">
        <v>4.29</v>
      </c>
      <c r="Y31">
        <v>0</v>
      </c>
      <c r="Z31">
        <v>89.99</v>
      </c>
      <c r="AA31">
        <v>10.06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4.29</v>
      </c>
      <c r="AH31">
        <v>2</v>
      </c>
      <c r="AI31">
        <v>31238105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ROW(Source!A38)</f>
        <v>38</v>
      </c>
      <c r="B32">
        <v>31238114</v>
      </c>
      <c r="C32">
        <v>31238102</v>
      </c>
      <c r="D32">
        <v>24262054</v>
      </c>
      <c r="E32">
        <v>1</v>
      </c>
      <c r="F32">
        <v>1</v>
      </c>
      <c r="G32">
        <v>1</v>
      </c>
      <c r="H32">
        <v>2</v>
      </c>
      <c r="I32" t="s">
        <v>348</v>
      </c>
      <c r="J32" t="s">
        <v>349</v>
      </c>
      <c r="K32" t="s">
        <v>350</v>
      </c>
      <c r="L32">
        <v>1368</v>
      </c>
      <c r="N32">
        <v>1011</v>
      </c>
      <c r="O32" t="s">
        <v>336</v>
      </c>
      <c r="P32" t="s">
        <v>336</v>
      </c>
      <c r="Q32">
        <v>1</v>
      </c>
      <c r="X32">
        <v>1.77</v>
      </c>
      <c r="Y32">
        <v>0</v>
      </c>
      <c r="Z32">
        <v>123</v>
      </c>
      <c r="AA32">
        <v>13.5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1.77</v>
      </c>
      <c r="AH32">
        <v>2</v>
      </c>
      <c r="AI32">
        <v>31238106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ROW(Source!A38)</f>
        <v>38</v>
      </c>
      <c r="B33">
        <v>31238115</v>
      </c>
      <c r="C33">
        <v>31238102</v>
      </c>
      <c r="D33">
        <v>24394737</v>
      </c>
      <c r="E33">
        <v>1</v>
      </c>
      <c r="F33">
        <v>1</v>
      </c>
      <c r="G33">
        <v>1</v>
      </c>
      <c r="H33">
        <v>2</v>
      </c>
      <c r="I33" t="s">
        <v>351</v>
      </c>
      <c r="J33" t="s">
        <v>352</v>
      </c>
      <c r="K33" t="s">
        <v>353</v>
      </c>
      <c r="L33">
        <v>1368</v>
      </c>
      <c r="N33">
        <v>1011</v>
      </c>
      <c r="O33" t="s">
        <v>336</v>
      </c>
      <c r="P33" t="s">
        <v>336</v>
      </c>
      <c r="Q33">
        <v>1</v>
      </c>
      <c r="X33">
        <v>7.08</v>
      </c>
      <c r="Y33">
        <v>0</v>
      </c>
      <c r="Z33">
        <v>206.01</v>
      </c>
      <c r="AA33">
        <v>14.4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7.08</v>
      </c>
      <c r="AH33">
        <v>2</v>
      </c>
      <c r="AI33">
        <v>31238107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ROW(Source!A38)</f>
        <v>38</v>
      </c>
      <c r="B34">
        <v>31238116</v>
      </c>
      <c r="C34">
        <v>31238102</v>
      </c>
      <c r="D34">
        <v>24262988</v>
      </c>
      <c r="E34">
        <v>1</v>
      </c>
      <c r="F34">
        <v>1</v>
      </c>
      <c r="G34">
        <v>1</v>
      </c>
      <c r="H34">
        <v>2</v>
      </c>
      <c r="I34" t="s">
        <v>354</v>
      </c>
      <c r="J34" t="s">
        <v>355</v>
      </c>
      <c r="K34" t="s">
        <v>356</v>
      </c>
      <c r="L34">
        <v>1368</v>
      </c>
      <c r="N34">
        <v>1011</v>
      </c>
      <c r="O34" t="s">
        <v>336</v>
      </c>
      <c r="P34" t="s">
        <v>336</v>
      </c>
      <c r="Q34">
        <v>1</v>
      </c>
      <c r="X34">
        <v>0.74</v>
      </c>
      <c r="Y34">
        <v>0</v>
      </c>
      <c r="Z34">
        <v>110</v>
      </c>
      <c r="AA34">
        <v>11.6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0.74</v>
      </c>
      <c r="AH34">
        <v>2</v>
      </c>
      <c r="AI34">
        <v>31238108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ROW(Source!A38)</f>
        <v>38</v>
      </c>
      <c r="B35">
        <v>31238117</v>
      </c>
      <c r="C35">
        <v>31238102</v>
      </c>
      <c r="D35">
        <v>24268373</v>
      </c>
      <c r="E35">
        <v>1</v>
      </c>
      <c r="F35">
        <v>1</v>
      </c>
      <c r="G35">
        <v>1</v>
      </c>
      <c r="H35">
        <v>3</v>
      </c>
      <c r="I35" t="s">
        <v>451</v>
      </c>
      <c r="J35" t="s">
        <v>452</v>
      </c>
      <c r="K35" t="s">
        <v>453</v>
      </c>
      <c r="L35">
        <v>1339</v>
      </c>
      <c r="N35">
        <v>1007</v>
      </c>
      <c r="O35" t="s">
        <v>68</v>
      </c>
      <c r="P35" t="s">
        <v>68</v>
      </c>
      <c r="Q35">
        <v>1</v>
      </c>
      <c r="X35">
        <v>0</v>
      </c>
      <c r="Y35">
        <v>0</v>
      </c>
      <c r="Z35">
        <v>0</v>
      </c>
      <c r="AA35">
        <v>0</v>
      </c>
      <c r="AB35">
        <v>0</v>
      </c>
      <c r="AC35">
        <v>1</v>
      </c>
      <c r="AD35">
        <v>0</v>
      </c>
      <c r="AE35">
        <v>0</v>
      </c>
      <c r="AF35" t="s">
        <v>3</v>
      </c>
      <c r="AG35">
        <v>0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ROW(Source!A38)</f>
        <v>38</v>
      </c>
      <c r="B36">
        <v>31238118</v>
      </c>
      <c r="C36">
        <v>31238102</v>
      </c>
      <c r="D36">
        <v>24262983</v>
      </c>
      <c r="E36">
        <v>1</v>
      </c>
      <c r="F36">
        <v>1</v>
      </c>
      <c r="G36">
        <v>1</v>
      </c>
      <c r="H36">
        <v>3</v>
      </c>
      <c r="I36" t="s">
        <v>357</v>
      </c>
      <c r="J36" t="s">
        <v>358</v>
      </c>
      <c r="K36" t="s">
        <v>359</v>
      </c>
      <c r="L36">
        <v>1339</v>
      </c>
      <c r="N36">
        <v>1007</v>
      </c>
      <c r="O36" t="s">
        <v>68</v>
      </c>
      <c r="P36" t="s">
        <v>68</v>
      </c>
      <c r="Q36">
        <v>1</v>
      </c>
      <c r="X36">
        <v>5</v>
      </c>
      <c r="Y36">
        <v>2.44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5</v>
      </c>
      <c r="AH36">
        <v>2</v>
      </c>
      <c r="AI36">
        <v>31238110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ROW(Source!A39)</f>
        <v>39</v>
      </c>
      <c r="B37">
        <v>31238111</v>
      </c>
      <c r="C37">
        <v>31238102</v>
      </c>
      <c r="D37">
        <v>9415249</v>
      </c>
      <c r="E37">
        <v>1</v>
      </c>
      <c r="F37">
        <v>1</v>
      </c>
      <c r="G37">
        <v>1</v>
      </c>
      <c r="H37">
        <v>1</v>
      </c>
      <c r="I37" t="s">
        <v>343</v>
      </c>
      <c r="J37" t="s">
        <v>3</v>
      </c>
      <c r="K37" t="s">
        <v>344</v>
      </c>
      <c r="L37">
        <v>1369</v>
      </c>
      <c r="N37">
        <v>1013</v>
      </c>
      <c r="O37" t="s">
        <v>339</v>
      </c>
      <c r="P37" t="s">
        <v>339</v>
      </c>
      <c r="Q37">
        <v>1</v>
      </c>
      <c r="X37">
        <v>15.72</v>
      </c>
      <c r="Y37">
        <v>0</v>
      </c>
      <c r="Z37">
        <v>0</v>
      </c>
      <c r="AA37">
        <v>0</v>
      </c>
      <c r="AB37">
        <v>8.02</v>
      </c>
      <c r="AC37">
        <v>0</v>
      </c>
      <c r="AD37">
        <v>1</v>
      </c>
      <c r="AE37">
        <v>1</v>
      </c>
      <c r="AF37" t="s">
        <v>3</v>
      </c>
      <c r="AG37">
        <v>15.72</v>
      </c>
      <c r="AH37">
        <v>2</v>
      </c>
      <c r="AI37">
        <v>31238103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ROW(Source!A39)</f>
        <v>39</v>
      </c>
      <c r="B38">
        <v>31238112</v>
      </c>
      <c r="C38">
        <v>31238102</v>
      </c>
      <c r="D38">
        <v>121548</v>
      </c>
      <c r="E38">
        <v>1</v>
      </c>
      <c r="F38">
        <v>1</v>
      </c>
      <c r="G38">
        <v>1</v>
      </c>
      <c r="H38">
        <v>1</v>
      </c>
      <c r="I38" t="s">
        <v>26</v>
      </c>
      <c r="J38" t="s">
        <v>3</v>
      </c>
      <c r="K38" t="s">
        <v>331</v>
      </c>
      <c r="L38">
        <v>608254</v>
      </c>
      <c r="N38">
        <v>1013</v>
      </c>
      <c r="O38" t="s">
        <v>332</v>
      </c>
      <c r="P38" t="s">
        <v>332</v>
      </c>
      <c r="Q38">
        <v>1</v>
      </c>
      <c r="X38">
        <v>13.88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2</v>
      </c>
      <c r="AF38" t="s">
        <v>3</v>
      </c>
      <c r="AG38">
        <v>13.88</v>
      </c>
      <c r="AH38">
        <v>2</v>
      </c>
      <c r="AI38">
        <v>31238104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ROW(Source!A39)</f>
        <v>39</v>
      </c>
      <c r="B39">
        <v>31238113</v>
      </c>
      <c r="C39">
        <v>31238102</v>
      </c>
      <c r="D39">
        <v>24265924</v>
      </c>
      <c r="E39">
        <v>1</v>
      </c>
      <c r="F39">
        <v>1</v>
      </c>
      <c r="G39">
        <v>1</v>
      </c>
      <c r="H39">
        <v>2</v>
      </c>
      <c r="I39" t="s">
        <v>345</v>
      </c>
      <c r="J39" t="s">
        <v>346</v>
      </c>
      <c r="K39" t="s">
        <v>347</v>
      </c>
      <c r="L39">
        <v>1368</v>
      </c>
      <c r="N39">
        <v>1011</v>
      </c>
      <c r="O39" t="s">
        <v>336</v>
      </c>
      <c r="P39" t="s">
        <v>336</v>
      </c>
      <c r="Q39">
        <v>1</v>
      </c>
      <c r="X39">
        <v>4.29</v>
      </c>
      <c r="Y39">
        <v>0</v>
      </c>
      <c r="Z39">
        <v>89.99</v>
      </c>
      <c r="AA39">
        <v>10.06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4.29</v>
      </c>
      <c r="AH39">
        <v>2</v>
      </c>
      <c r="AI39">
        <v>31238105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ROW(Source!A39)</f>
        <v>39</v>
      </c>
      <c r="B40">
        <v>31238114</v>
      </c>
      <c r="C40">
        <v>31238102</v>
      </c>
      <c r="D40">
        <v>24262054</v>
      </c>
      <c r="E40">
        <v>1</v>
      </c>
      <c r="F40">
        <v>1</v>
      </c>
      <c r="G40">
        <v>1</v>
      </c>
      <c r="H40">
        <v>2</v>
      </c>
      <c r="I40" t="s">
        <v>348</v>
      </c>
      <c r="J40" t="s">
        <v>349</v>
      </c>
      <c r="K40" t="s">
        <v>350</v>
      </c>
      <c r="L40">
        <v>1368</v>
      </c>
      <c r="N40">
        <v>1011</v>
      </c>
      <c r="O40" t="s">
        <v>336</v>
      </c>
      <c r="P40" t="s">
        <v>336</v>
      </c>
      <c r="Q40">
        <v>1</v>
      </c>
      <c r="X40">
        <v>1.77</v>
      </c>
      <c r="Y40">
        <v>0</v>
      </c>
      <c r="Z40">
        <v>123</v>
      </c>
      <c r="AA40">
        <v>13.5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1.77</v>
      </c>
      <c r="AH40">
        <v>2</v>
      </c>
      <c r="AI40">
        <v>31238106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ROW(Source!A39)</f>
        <v>39</v>
      </c>
      <c r="B41">
        <v>31238115</v>
      </c>
      <c r="C41">
        <v>31238102</v>
      </c>
      <c r="D41">
        <v>24394737</v>
      </c>
      <c r="E41">
        <v>1</v>
      </c>
      <c r="F41">
        <v>1</v>
      </c>
      <c r="G41">
        <v>1</v>
      </c>
      <c r="H41">
        <v>2</v>
      </c>
      <c r="I41" t="s">
        <v>351</v>
      </c>
      <c r="J41" t="s">
        <v>352</v>
      </c>
      <c r="K41" t="s">
        <v>353</v>
      </c>
      <c r="L41">
        <v>1368</v>
      </c>
      <c r="N41">
        <v>1011</v>
      </c>
      <c r="O41" t="s">
        <v>336</v>
      </c>
      <c r="P41" t="s">
        <v>336</v>
      </c>
      <c r="Q41">
        <v>1</v>
      </c>
      <c r="X41">
        <v>7.08</v>
      </c>
      <c r="Y41">
        <v>0</v>
      </c>
      <c r="Z41">
        <v>206.01</v>
      </c>
      <c r="AA41">
        <v>14.4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7.08</v>
      </c>
      <c r="AH41">
        <v>2</v>
      </c>
      <c r="AI41">
        <v>31238107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ROW(Source!A39)</f>
        <v>39</v>
      </c>
      <c r="B42">
        <v>31238116</v>
      </c>
      <c r="C42">
        <v>31238102</v>
      </c>
      <c r="D42">
        <v>24262988</v>
      </c>
      <c r="E42">
        <v>1</v>
      </c>
      <c r="F42">
        <v>1</v>
      </c>
      <c r="G42">
        <v>1</v>
      </c>
      <c r="H42">
        <v>2</v>
      </c>
      <c r="I42" t="s">
        <v>354</v>
      </c>
      <c r="J42" t="s">
        <v>355</v>
      </c>
      <c r="K42" t="s">
        <v>356</v>
      </c>
      <c r="L42">
        <v>1368</v>
      </c>
      <c r="N42">
        <v>1011</v>
      </c>
      <c r="O42" t="s">
        <v>336</v>
      </c>
      <c r="P42" t="s">
        <v>336</v>
      </c>
      <c r="Q42">
        <v>1</v>
      </c>
      <c r="X42">
        <v>0.74</v>
      </c>
      <c r="Y42">
        <v>0</v>
      </c>
      <c r="Z42">
        <v>110</v>
      </c>
      <c r="AA42">
        <v>11.6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0.74</v>
      </c>
      <c r="AH42">
        <v>2</v>
      </c>
      <c r="AI42">
        <v>31238108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ROW(Source!A39)</f>
        <v>39</v>
      </c>
      <c r="B43">
        <v>31238117</v>
      </c>
      <c r="C43">
        <v>31238102</v>
      </c>
      <c r="D43">
        <v>24268373</v>
      </c>
      <c r="E43">
        <v>1</v>
      </c>
      <c r="F43">
        <v>1</v>
      </c>
      <c r="G43">
        <v>1</v>
      </c>
      <c r="H43">
        <v>3</v>
      </c>
      <c r="I43" t="s">
        <v>451</v>
      </c>
      <c r="J43" t="s">
        <v>452</v>
      </c>
      <c r="K43" t="s">
        <v>453</v>
      </c>
      <c r="L43">
        <v>1339</v>
      </c>
      <c r="N43">
        <v>1007</v>
      </c>
      <c r="O43" t="s">
        <v>68</v>
      </c>
      <c r="P43" t="s">
        <v>68</v>
      </c>
      <c r="Q43">
        <v>1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0</v>
      </c>
      <c r="AE43">
        <v>0</v>
      </c>
      <c r="AF43" t="s">
        <v>3</v>
      </c>
      <c r="AG43">
        <v>0</v>
      </c>
      <c r="AH43">
        <v>3</v>
      </c>
      <c r="AI43">
        <v>-1</v>
      </c>
      <c r="AJ43" t="s">
        <v>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ROW(Source!A39)</f>
        <v>39</v>
      </c>
      <c r="B44">
        <v>31238118</v>
      </c>
      <c r="C44">
        <v>31238102</v>
      </c>
      <c r="D44">
        <v>24262983</v>
      </c>
      <c r="E44">
        <v>1</v>
      </c>
      <c r="F44">
        <v>1</v>
      </c>
      <c r="G44">
        <v>1</v>
      </c>
      <c r="H44">
        <v>3</v>
      </c>
      <c r="I44" t="s">
        <v>357</v>
      </c>
      <c r="J44" t="s">
        <v>358</v>
      </c>
      <c r="K44" t="s">
        <v>359</v>
      </c>
      <c r="L44">
        <v>1339</v>
      </c>
      <c r="N44">
        <v>1007</v>
      </c>
      <c r="O44" t="s">
        <v>68</v>
      </c>
      <c r="P44" t="s">
        <v>68</v>
      </c>
      <c r="Q44">
        <v>1</v>
      </c>
      <c r="X44">
        <v>5</v>
      </c>
      <c r="Y44">
        <v>2.44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5</v>
      </c>
      <c r="AH44">
        <v>2</v>
      </c>
      <c r="AI44">
        <v>31238110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ROW(Source!A42)</f>
        <v>42</v>
      </c>
      <c r="B45">
        <v>31230861</v>
      </c>
      <c r="C45">
        <v>31230853</v>
      </c>
      <c r="D45">
        <v>9415469</v>
      </c>
      <c r="E45">
        <v>1</v>
      </c>
      <c r="F45">
        <v>1</v>
      </c>
      <c r="G45">
        <v>1</v>
      </c>
      <c r="H45">
        <v>1</v>
      </c>
      <c r="I45" t="s">
        <v>360</v>
      </c>
      <c r="J45" t="s">
        <v>3</v>
      </c>
      <c r="K45" t="s">
        <v>361</v>
      </c>
      <c r="L45">
        <v>1369</v>
      </c>
      <c r="N45">
        <v>1013</v>
      </c>
      <c r="O45" t="s">
        <v>339</v>
      </c>
      <c r="P45" t="s">
        <v>339</v>
      </c>
      <c r="Q45">
        <v>1</v>
      </c>
      <c r="X45">
        <v>49.92</v>
      </c>
      <c r="Y45">
        <v>0</v>
      </c>
      <c r="Z45">
        <v>0</v>
      </c>
      <c r="AA45">
        <v>0</v>
      </c>
      <c r="AB45">
        <v>8.17</v>
      </c>
      <c r="AC45">
        <v>0</v>
      </c>
      <c r="AD45">
        <v>1</v>
      </c>
      <c r="AE45">
        <v>1</v>
      </c>
      <c r="AF45" t="s">
        <v>3</v>
      </c>
      <c r="AG45">
        <v>49.92</v>
      </c>
      <c r="AH45">
        <v>2</v>
      </c>
      <c r="AI45">
        <v>31230854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ROW(Source!A42)</f>
        <v>42</v>
      </c>
      <c r="B46">
        <v>31230862</v>
      </c>
      <c r="C46">
        <v>31230853</v>
      </c>
      <c r="D46">
        <v>121548</v>
      </c>
      <c r="E46">
        <v>1</v>
      </c>
      <c r="F46">
        <v>1</v>
      </c>
      <c r="G46">
        <v>1</v>
      </c>
      <c r="H46">
        <v>1</v>
      </c>
      <c r="I46" t="s">
        <v>26</v>
      </c>
      <c r="J46" t="s">
        <v>3</v>
      </c>
      <c r="K46" t="s">
        <v>331</v>
      </c>
      <c r="L46">
        <v>608254</v>
      </c>
      <c r="N46">
        <v>1013</v>
      </c>
      <c r="O46" t="s">
        <v>332</v>
      </c>
      <c r="P46" t="s">
        <v>332</v>
      </c>
      <c r="Q46">
        <v>1</v>
      </c>
      <c r="X46">
        <v>0.41</v>
      </c>
      <c r="Y46">
        <v>0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2</v>
      </c>
      <c r="AF46" t="s">
        <v>3</v>
      </c>
      <c r="AG46">
        <v>0.41</v>
      </c>
      <c r="AH46">
        <v>2</v>
      </c>
      <c r="AI46">
        <v>31230855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ROW(Source!A42)</f>
        <v>42</v>
      </c>
      <c r="B47">
        <v>31230863</v>
      </c>
      <c r="C47">
        <v>31230853</v>
      </c>
      <c r="D47">
        <v>24262159</v>
      </c>
      <c r="E47">
        <v>1</v>
      </c>
      <c r="F47">
        <v>1</v>
      </c>
      <c r="G47">
        <v>1</v>
      </c>
      <c r="H47">
        <v>2</v>
      </c>
      <c r="I47" t="s">
        <v>362</v>
      </c>
      <c r="J47" t="s">
        <v>363</v>
      </c>
      <c r="K47" t="s">
        <v>364</v>
      </c>
      <c r="L47">
        <v>1368</v>
      </c>
      <c r="N47">
        <v>1011</v>
      </c>
      <c r="O47" t="s">
        <v>336</v>
      </c>
      <c r="P47" t="s">
        <v>336</v>
      </c>
      <c r="Q47">
        <v>1</v>
      </c>
      <c r="X47">
        <v>0.41</v>
      </c>
      <c r="Y47">
        <v>0</v>
      </c>
      <c r="Z47">
        <v>111.99</v>
      </c>
      <c r="AA47">
        <v>13.5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0.41</v>
      </c>
      <c r="AH47">
        <v>2</v>
      </c>
      <c r="AI47">
        <v>31230856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ROW(Source!A42)</f>
        <v>42</v>
      </c>
      <c r="B48">
        <v>31230864</v>
      </c>
      <c r="C48">
        <v>31230853</v>
      </c>
      <c r="D48">
        <v>24396342</v>
      </c>
      <c r="E48">
        <v>1</v>
      </c>
      <c r="F48">
        <v>1</v>
      </c>
      <c r="G48">
        <v>1</v>
      </c>
      <c r="H48">
        <v>2</v>
      </c>
      <c r="I48" t="s">
        <v>365</v>
      </c>
      <c r="J48" t="s">
        <v>366</v>
      </c>
      <c r="K48" t="s">
        <v>367</v>
      </c>
      <c r="L48">
        <v>1368</v>
      </c>
      <c r="N48">
        <v>1011</v>
      </c>
      <c r="O48" t="s">
        <v>336</v>
      </c>
      <c r="P48" t="s">
        <v>336</v>
      </c>
      <c r="Q48">
        <v>1</v>
      </c>
      <c r="X48">
        <v>6.13</v>
      </c>
      <c r="Y48">
        <v>0</v>
      </c>
      <c r="Z48">
        <v>60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6.13</v>
      </c>
      <c r="AH48">
        <v>2</v>
      </c>
      <c r="AI48">
        <v>31230857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ROW(Source!A42)</f>
        <v>42</v>
      </c>
      <c r="B49">
        <v>31230865</v>
      </c>
      <c r="C49">
        <v>31230853</v>
      </c>
      <c r="D49">
        <v>24262102</v>
      </c>
      <c r="E49">
        <v>1</v>
      </c>
      <c r="F49">
        <v>1</v>
      </c>
      <c r="G49">
        <v>1</v>
      </c>
      <c r="H49">
        <v>2</v>
      </c>
      <c r="I49" t="s">
        <v>368</v>
      </c>
      <c r="J49" t="s">
        <v>369</v>
      </c>
      <c r="K49" t="s">
        <v>370</v>
      </c>
      <c r="L49">
        <v>1368</v>
      </c>
      <c r="N49">
        <v>1011</v>
      </c>
      <c r="O49" t="s">
        <v>336</v>
      </c>
      <c r="P49" t="s">
        <v>336</v>
      </c>
      <c r="Q49">
        <v>1</v>
      </c>
      <c r="X49">
        <v>0.56000000000000005</v>
      </c>
      <c r="Y49">
        <v>0</v>
      </c>
      <c r="Z49">
        <v>87.17</v>
      </c>
      <c r="AA49">
        <v>11.6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0.56000000000000005</v>
      </c>
      <c r="AH49">
        <v>2</v>
      </c>
      <c r="AI49">
        <v>31230858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ROW(Source!A42)</f>
        <v>42</v>
      </c>
      <c r="B50">
        <v>31230866</v>
      </c>
      <c r="C50">
        <v>31230853</v>
      </c>
      <c r="D50">
        <v>24399260</v>
      </c>
      <c r="E50">
        <v>1</v>
      </c>
      <c r="F50">
        <v>1</v>
      </c>
      <c r="G50">
        <v>1</v>
      </c>
      <c r="H50">
        <v>3</v>
      </c>
      <c r="I50" t="s">
        <v>371</v>
      </c>
      <c r="J50" t="s">
        <v>372</v>
      </c>
      <c r="K50" t="s">
        <v>373</v>
      </c>
      <c r="L50">
        <v>1339</v>
      </c>
      <c r="N50">
        <v>1007</v>
      </c>
      <c r="O50" t="s">
        <v>68</v>
      </c>
      <c r="P50" t="s">
        <v>68</v>
      </c>
      <c r="Q50">
        <v>1</v>
      </c>
      <c r="X50">
        <v>0.05</v>
      </c>
      <c r="Y50">
        <v>486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0.05</v>
      </c>
      <c r="AH50">
        <v>2</v>
      </c>
      <c r="AI50">
        <v>31230859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ROW(Source!A42)</f>
        <v>42</v>
      </c>
      <c r="B51">
        <v>31230867</v>
      </c>
      <c r="C51">
        <v>31230853</v>
      </c>
      <c r="D51">
        <v>24787069</v>
      </c>
      <c r="E51">
        <v>1</v>
      </c>
      <c r="F51">
        <v>1</v>
      </c>
      <c r="G51">
        <v>1</v>
      </c>
      <c r="H51">
        <v>3</v>
      </c>
      <c r="I51" t="s">
        <v>85</v>
      </c>
      <c r="J51" t="s">
        <v>88</v>
      </c>
      <c r="K51" t="s">
        <v>86</v>
      </c>
      <c r="L51">
        <v>1327</v>
      </c>
      <c r="N51">
        <v>1005</v>
      </c>
      <c r="O51" t="s">
        <v>87</v>
      </c>
      <c r="P51" t="s">
        <v>87</v>
      </c>
      <c r="Q51">
        <v>1</v>
      </c>
      <c r="X51">
        <v>100</v>
      </c>
      <c r="Y51">
        <v>70.099999999999994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100</v>
      </c>
      <c r="AH51">
        <v>2</v>
      </c>
      <c r="AI51">
        <v>31230860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ROW(Source!A43)</f>
        <v>43</v>
      </c>
      <c r="B52">
        <v>31230861</v>
      </c>
      <c r="C52">
        <v>31230853</v>
      </c>
      <c r="D52">
        <v>9415469</v>
      </c>
      <c r="E52">
        <v>1</v>
      </c>
      <c r="F52">
        <v>1</v>
      </c>
      <c r="G52">
        <v>1</v>
      </c>
      <c r="H52">
        <v>1</v>
      </c>
      <c r="I52" t="s">
        <v>360</v>
      </c>
      <c r="J52" t="s">
        <v>3</v>
      </c>
      <c r="K52" t="s">
        <v>361</v>
      </c>
      <c r="L52">
        <v>1369</v>
      </c>
      <c r="N52">
        <v>1013</v>
      </c>
      <c r="O52" t="s">
        <v>339</v>
      </c>
      <c r="P52" t="s">
        <v>339</v>
      </c>
      <c r="Q52">
        <v>1</v>
      </c>
      <c r="X52">
        <v>49.92</v>
      </c>
      <c r="Y52">
        <v>0</v>
      </c>
      <c r="Z52">
        <v>0</v>
      </c>
      <c r="AA52">
        <v>0</v>
      </c>
      <c r="AB52">
        <v>8.17</v>
      </c>
      <c r="AC52">
        <v>0</v>
      </c>
      <c r="AD52">
        <v>1</v>
      </c>
      <c r="AE52">
        <v>1</v>
      </c>
      <c r="AF52" t="s">
        <v>3</v>
      </c>
      <c r="AG52">
        <v>49.92</v>
      </c>
      <c r="AH52">
        <v>2</v>
      </c>
      <c r="AI52">
        <v>31230854</v>
      </c>
      <c r="AJ52">
        <v>53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ROW(Source!A43)</f>
        <v>43</v>
      </c>
      <c r="B53">
        <v>31230862</v>
      </c>
      <c r="C53">
        <v>31230853</v>
      </c>
      <c r="D53">
        <v>121548</v>
      </c>
      <c r="E53">
        <v>1</v>
      </c>
      <c r="F53">
        <v>1</v>
      </c>
      <c r="G53">
        <v>1</v>
      </c>
      <c r="H53">
        <v>1</v>
      </c>
      <c r="I53" t="s">
        <v>26</v>
      </c>
      <c r="J53" t="s">
        <v>3</v>
      </c>
      <c r="K53" t="s">
        <v>331</v>
      </c>
      <c r="L53">
        <v>608254</v>
      </c>
      <c r="N53">
        <v>1013</v>
      </c>
      <c r="O53" t="s">
        <v>332</v>
      </c>
      <c r="P53" t="s">
        <v>332</v>
      </c>
      <c r="Q53">
        <v>1</v>
      </c>
      <c r="X53">
        <v>0.41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2</v>
      </c>
      <c r="AF53" t="s">
        <v>3</v>
      </c>
      <c r="AG53">
        <v>0.41</v>
      </c>
      <c r="AH53">
        <v>2</v>
      </c>
      <c r="AI53">
        <v>31230855</v>
      </c>
      <c r="AJ53">
        <v>54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ROW(Source!A43)</f>
        <v>43</v>
      </c>
      <c r="B54">
        <v>31230863</v>
      </c>
      <c r="C54">
        <v>31230853</v>
      </c>
      <c r="D54">
        <v>24262159</v>
      </c>
      <c r="E54">
        <v>1</v>
      </c>
      <c r="F54">
        <v>1</v>
      </c>
      <c r="G54">
        <v>1</v>
      </c>
      <c r="H54">
        <v>2</v>
      </c>
      <c r="I54" t="s">
        <v>362</v>
      </c>
      <c r="J54" t="s">
        <v>363</v>
      </c>
      <c r="K54" t="s">
        <v>364</v>
      </c>
      <c r="L54">
        <v>1368</v>
      </c>
      <c r="N54">
        <v>1011</v>
      </c>
      <c r="O54" t="s">
        <v>336</v>
      </c>
      <c r="P54" t="s">
        <v>336</v>
      </c>
      <c r="Q54">
        <v>1</v>
      </c>
      <c r="X54">
        <v>0.41</v>
      </c>
      <c r="Y54">
        <v>0</v>
      </c>
      <c r="Z54">
        <v>111.99</v>
      </c>
      <c r="AA54">
        <v>13.5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0.41</v>
      </c>
      <c r="AH54">
        <v>2</v>
      </c>
      <c r="AI54">
        <v>31230856</v>
      </c>
      <c r="AJ54">
        <v>55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ROW(Source!A43)</f>
        <v>43</v>
      </c>
      <c r="B55">
        <v>31230864</v>
      </c>
      <c r="C55">
        <v>31230853</v>
      </c>
      <c r="D55">
        <v>24396342</v>
      </c>
      <c r="E55">
        <v>1</v>
      </c>
      <c r="F55">
        <v>1</v>
      </c>
      <c r="G55">
        <v>1</v>
      </c>
      <c r="H55">
        <v>2</v>
      </c>
      <c r="I55" t="s">
        <v>365</v>
      </c>
      <c r="J55" t="s">
        <v>366</v>
      </c>
      <c r="K55" t="s">
        <v>367</v>
      </c>
      <c r="L55">
        <v>1368</v>
      </c>
      <c r="N55">
        <v>1011</v>
      </c>
      <c r="O55" t="s">
        <v>336</v>
      </c>
      <c r="P55" t="s">
        <v>336</v>
      </c>
      <c r="Q55">
        <v>1</v>
      </c>
      <c r="X55">
        <v>6.13</v>
      </c>
      <c r="Y55">
        <v>0</v>
      </c>
      <c r="Z55">
        <v>60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6.13</v>
      </c>
      <c r="AH55">
        <v>2</v>
      </c>
      <c r="AI55">
        <v>31230857</v>
      </c>
      <c r="AJ55">
        <v>56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ROW(Source!A43)</f>
        <v>43</v>
      </c>
      <c r="B56">
        <v>31230865</v>
      </c>
      <c r="C56">
        <v>31230853</v>
      </c>
      <c r="D56">
        <v>24262102</v>
      </c>
      <c r="E56">
        <v>1</v>
      </c>
      <c r="F56">
        <v>1</v>
      </c>
      <c r="G56">
        <v>1</v>
      </c>
      <c r="H56">
        <v>2</v>
      </c>
      <c r="I56" t="s">
        <v>368</v>
      </c>
      <c r="J56" t="s">
        <v>369</v>
      </c>
      <c r="K56" t="s">
        <v>370</v>
      </c>
      <c r="L56">
        <v>1368</v>
      </c>
      <c r="N56">
        <v>1011</v>
      </c>
      <c r="O56" t="s">
        <v>336</v>
      </c>
      <c r="P56" t="s">
        <v>336</v>
      </c>
      <c r="Q56">
        <v>1</v>
      </c>
      <c r="X56">
        <v>0.56000000000000005</v>
      </c>
      <c r="Y56">
        <v>0</v>
      </c>
      <c r="Z56">
        <v>87.17</v>
      </c>
      <c r="AA56">
        <v>11.6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0.56000000000000005</v>
      </c>
      <c r="AH56">
        <v>2</v>
      </c>
      <c r="AI56">
        <v>31230858</v>
      </c>
      <c r="AJ56">
        <v>57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ROW(Source!A43)</f>
        <v>43</v>
      </c>
      <c r="B57">
        <v>31230866</v>
      </c>
      <c r="C57">
        <v>31230853</v>
      </c>
      <c r="D57">
        <v>24399260</v>
      </c>
      <c r="E57">
        <v>1</v>
      </c>
      <c r="F57">
        <v>1</v>
      </c>
      <c r="G57">
        <v>1</v>
      </c>
      <c r="H57">
        <v>3</v>
      </c>
      <c r="I57" t="s">
        <v>371</v>
      </c>
      <c r="J57" t="s">
        <v>372</v>
      </c>
      <c r="K57" t="s">
        <v>373</v>
      </c>
      <c r="L57">
        <v>1339</v>
      </c>
      <c r="N57">
        <v>1007</v>
      </c>
      <c r="O57" t="s">
        <v>68</v>
      </c>
      <c r="P57" t="s">
        <v>68</v>
      </c>
      <c r="Q57">
        <v>1</v>
      </c>
      <c r="X57">
        <v>0.05</v>
      </c>
      <c r="Y57">
        <v>486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0.05</v>
      </c>
      <c r="AH57">
        <v>2</v>
      </c>
      <c r="AI57">
        <v>31230859</v>
      </c>
      <c r="AJ57">
        <v>58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ROW(Source!A43)</f>
        <v>43</v>
      </c>
      <c r="B58">
        <v>31230867</v>
      </c>
      <c r="C58">
        <v>31230853</v>
      </c>
      <c r="D58">
        <v>24787069</v>
      </c>
      <c r="E58">
        <v>1</v>
      </c>
      <c r="F58">
        <v>1</v>
      </c>
      <c r="G58">
        <v>1</v>
      </c>
      <c r="H58">
        <v>3</v>
      </c>
      <c r="I58" t="s">
        <v>85</v>
      </c>
      <c r="J58" t="s">
        <v>88</v>
      </c>
      <c r="K58" t="s">
        <v>86</v>
      </c>
      <c r="L58">
        <v>1327</v>
      </c>
      <c r="N58">
        <v>1005</v>
      </c>
      <c r="O58" t="s">
        <v>87</v>
      </c>
      <c r="P58" t="s">
        <v>87</v>
      </c>
      <c r="Q58">
        <v>1</v>
      </c>
      <c r="X58">
        <v>100</v>
      </c>
      <c r="Y58">
        <v>70.099999999999994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100</v>
      </c>
      <c r="AH58">
        <v>2</v>
      </c>
      <c r="AI58">
        <v>31230860</v>
      </c>
      <c r="AJ58">
        <v>59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ROW(Source!A48)</f>
        <v>48</v>
      </c>
      <c r="B59">
        <v>31230880</v>
      </c>
      <c r="C59">
        <v>31230869</v>
      </c>
      <c r="D59">
        <v>9418246</v>
      </c>
      <c r="E59">
        <v>1</v>
      </c>
      <c r="F59">
        <v>1</v>
      </c>
      <c r="G59">
        <v>1</v>
      </c>
      <c r="H59">
        <v>1</v>
      </c>
      <c r="I59" t="s">
        <v>374</v>
      </c>
      <c r="J59" t="s">
        <v>3</v>
      </c>
      <c r="K59" t="s">
        <v>375</v>
      </c>
      <c r="L59">
        <v>1369</v>
      </c>
      <c r="N59">
        <v>1013</v>
      </c>
      <c r="O59" t="s">
        <v>339</v>
      </c>
      <c r="P59" t="s">
        <v>339</v>
      </c>
      <c r="Q59">
        <v>1</v>
      </c>
      <c r="X59">
        <v>76.08</v>
      </c>
      <c r="Y59">
        <v>0</v>
      </c>
      <c r="Z59">
        <v>0</v>
      </c>
      <c r="AA59">
        <v>0</v>
      </c>
      <c r="AB59">
        <v>8.4600000000000009</v>
      </c>
      <c r="AC59">
        <v>0</v>
      </c>
      <c r="AD59">
        <v>1</v>
      </c>
      <c r="AE59">
        <v>1</v>
      </c>
      <c r="AF59" t="s">
        <v>3</v>
      </c>
      <c r="AG59">
        <v>76.08</v>
      </c>
      <c r="AH59">
        <v>2</v>
      </c>
      <c r="AI59">
        <v>31230870</v>
      </c>
      <c r="AJ59">
        <v>61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ROW(Source!A48)</f>
        <v>48</v>
      </c>
      <c r="B60">
        <v>31230881</v>
      </c>
      <c r="C60">
        <v>31230869</v>
      </c>
      <c r="D60">
        <v>121548</v>
      </c>
      <c r="E60">
        <v>1</v>
      </c>
      <c r="F60">
        <v>1</v>
      </c>
      <c r="G60">
        <v>1</v>
      </c>
      <c r="H60">
        <v>1</v>
      </c>
      <c r="I60" t="s">
        <v>26</v>
      </c>
      <c r="J60" t="s">
        <v>3</v>
      </c>
      <c r="K60" t="s">
        <v>331</v>
      </c>
      <c r="L60">
        <v>608254</v>
      </c>
      <c r="N60">
        <v>1013</v>
      </c>
      <c r="O60" t="s">
        <v>332</v>
      </c>
      <c r="P60" t="s">
        <v>332</v>
      </c>
      <c r="Q60">
        <v>1</v>
      </c>
      <c r="X60">
        <v>0.68</v>
      </c>
      <c r="Y60">
        <v>0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2</v>
      </c>
      <c r="AF60" t="s">
        <v>3</v>
      </c>
      <c r="AG60">
        <v>0.68</v>
      </c>
      <c r="AH60">
        <v>2</v>
      </c>
      <c r="AI60">
        <v>31230871</v>
      </c>
      <c r="AJ60">
        <v>62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ROW(Source!A48)</f>
        <v>48</v>
      </c>
      <c r="B61">
        <v>31230882</v>
      </c>
      <c r="C61">
        <v>31230869</v>
      </c>
      <c r="D61">
        <v>24262159</v>
      </c>
      <c r="E61">
        <v>1</v>
      </c>
      <c r="F61">
        <v>1</v>
      </c>
      <c r="G61">
        <v>1</v>
      </c>
      <c r="H61">
        <v>2</v>
      </c>
      <c r="I61" t="s">
        <v>362</v>
      </c>
      <c r="J61" t="s">
        <v>363</v>
      </c>
      <c r="K61" t="s">
        <v>364</v>
      </c>
      <c r="L61">
        <v>1368</v>
      </c>
      <c r="N61">
        <v>1011</v>
      </c>
      <c r="O61" t="s">
        <v>336</v>
      </c>
      <c r="P61" t="s">
        <v>336</v>
      </c>
      <c r="Q61">
        <v>1</v>
      </c>
      <c r="X61">
        <v>0.68</v>
      </c>
      <c r="Y61">
        <v>0</v>
      </c>
      <c r="Z61">
        <v>111.99</v>
      </c>
      <c r="AA61">
        <v>13.5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0.68</v>
      </c>
      <c r="AH61">
        <v>2</v>
      </c>
      <c r="AI61">
        <v>31230872</v>
      </c>
      <c r="AJ61">
        <v>63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ROW(Source!A48)</f>
        <v>48</v>
      </c>
      <c r="B62">
        <v>31230883</v>
      </c>
      <c r="C62">
        <v>31230869</v>
      </c>
      <c r="D62">
        <v>24262102</v>
      </c>
      <c r="E62">
        <v>1</v>
      </c>
      <c r="F62">
        <v>1</v>
      </c>
      <c r="G62">
        <v>1</v>
      </c>
      <c r="H62">
        <v>2</v>
      </c>
      <c r="I62" t="s">
        <v>368</v>
      </c>
      <c r="J62" t="s">
        <v>369</v>
      </c>
      <c r="K62" t="s">
        <v>370</v>
      </c>
      <c r="L62">
        <v>1368</v>
      </c>
      <c r="N62">
        <v>1011</v>
      </c>
      <c r="O62" t="s">
        <v>336</v>
      </c>
      <c r="P62" t="s">
        <v>336</v>
      </c>
      <c r="Q62">
        <v>1</v>
      </c>
      <c r="X62">
        <v>0.04</v>
      </c>
      <c r="Y62">
        <v>0</v>
      </c>
      <c r="Z62">
        <v>87.17</v>
      </c>
      <c r="AA62">
        <v>11.6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0.04</v>
      </c>
      <c r="AH62">
        <v>2</v>
      </c>
      <c r="AI62">
        <v>31230873</v>
      </c>
      <c r="AJ62">
        <v>64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ROW(Source!A48)</f>
        <v>48</v>
      </c>
      <c r="B63">
        <v>31230884</v>
      </c>
      <c r="C63">
        <v>31230869</v>
      </c>
      <c r="D63">
        <v>24262152</v>
      </c>
      <c r="E63">
        <v>1</v>
      </c>
      <c r="F63">
        <v>1</v>
      </c>
      <c r="G63">
        <v>1</v>
      </c>
      <c r="H63">
        <v>3</v>
      </c>
      <c r="I63" t="s">
        <v>376</v>
      </c>
      <c r="J63" t="s">
        <v>377</v>
      </c>
      <c r="K63" t="s">
        <v>378</v>
      </c>
      <c r="L63">
        <v>1348</v>
      </c>
      <c r="N63">
        <v>1009</v>
      </c>
      <c r="O63" t="s">
        <v>52</v>
      </c>
      <c r="P63" t="s">
        <v>52</v>
      </c>
      <c r="Q63">
        <v>1000</v>
      </c>
      <c r="X63">
        <v>1E-3</v>
      </c>
      <c r="Y63">
        <v>11978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1E-3</v>
      </c>
      <c r="AH63">
        <v>2</v>
      </c>
      <c r="AI63">
        <v>31230874</v>
      </c>
      <c r="AJ63">
        <v>65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ROW(Source!A48)</f>
        <v>48</v>
      </c>
      <c r="B64">
        <v>31230885</v>
      </c>
      <c r="C64">
        <v>31230869</v>
      </c>
      <c r="D64">
        <v>24395024</v>
      </c>
      <c r="E64">
        <v>1</v>
      </c>
      <c r="F64">
        <v>1</v>
      </c>
      <c r="G64">
        <v>1</v>
      </c>
      <c r="H64">
        <v>3</v>
      </c>
      <c r="I64" t="s">
        <v>379</v>
      </c>
      <c r="J64" t="s">
        <v>380</v>
      </c>
      <c r="K64" t="s">
        <v>381</v>
      </c>
      <c r="L64">
        <v>1339</v>
      </c>
      <c r="N64">
        <v>1007</v>
      </c>
      <c r="O64" t="s">
        <v>68</v>
      </c>
      <c r="P64" t="s">
        <v>68</v>
      </c>
      <c r="Q64">
        <v>1</v>
      </c>
      <c r="X64">
        <v>0.17</v>
      </c>
      <c r="Y64">
        <v>880.01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0.17</v>
      </c>
      <c r="AH64">
        <v>2</v>
      </c>
      <c r="AI64">
        <v>31230875</v>
      </c>
      <c r="AJ64">
        <v>66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ROW(Source!A48)</f>
        <v>48</v>
      </c>
      <c r="B65">
        <v>31230886</v>
      </c>
      <c r="C65">
        <v>31230869</v>
      </c>
      <c r="D65">
        <v>24268644</v>
      </c>
      <c r="E65">
        <v>1</v>
      </c>
      <c r="F65">
        <v>1</v>
      </c>
      <c r="G65">
        <v>1</v>
      </c>
      <c r="H65">
        <v>3</v>
      </c>
      <c r="I65" t="s">
        <v>382</v>
      </c>
      <c r="J65" t="s">
        <v>383</v>
      </c>
      <c r="K65" t="s">
        <v>384</v>
      </c>
      <c r="L65">
        <v>1339</v>
      </c>
      <c r="N65">
        <v>1007</v>
      </c>
      <c r="O65" t="s">
        <v>68</v>
      </c>
      <c r="P65" t="s">
        <v>68</v>
      </c>
      <c r="Q65">
        <v>1</v>
      </c>
      <c r="X65">
        <v>3.9</v>
      </c>
      <c r="Y65">
        <v>592.76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3.9</v>
      </c>
      <c r="AH65">
        <v>2</v>
      </c>
      <c r="AI65">
        <v>31230876</v>
      </c>
      <c r="AJ65">
        <v>67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ROW(Source!A48)</f>
        <v>48</v>
      </c>
      <c r="B66">
        <v>31230887</v>
      </c>
      <c r="C66">
        <v>31230869</v>
      </c>
      <c r="D66">
        <v>24305077</v>
      </c>
      <c r="E66">
        <v>1</v>
      </c>
      <c r="F66">
        <v>1</v>
      </c>
      <c r="G66">
        <v>1</v>
      </c>
      <c r="H66">
        <v>3</v>
      </c>
      <c r="I66" t="s">
        <v>386</v>
      </c>
      <c r="J66" t="s">
        <v>387</v>
      </c>
      <c r="K66" t="s">
        <v>388</v>
      </c>
      <c r="L66">
        <v>1339</v>
      </c>
      <c r="N66">
        <v>1007</v>
      </c>
      <c r="O66" t="s">
        <v>68</v>
      </c>
      <c r="P66" t="s">
        <v>68</v>
      </c>
      <c r="Q66">
        <v>1</v>
      </c>
      <c r="X66">
        <v>0.06</v>
      </c>
      <c r="Y66">
        <v>519.79999999999995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0.06</v>
      </c>
      <c r="AH66">
        <v>2</v>
      </c>
      <c r="AI66">
        <v>31230877</v>
      </c>
      <c r="AJ66">
        <v>68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ROW(Source!A48)</f>
        <v>48</v>
      </c>
      <c r="B67">
        <v>31230888</v>
      </c>
      <c r="C67">
        <v>31230869</v>
      </c>
      <c r="D67">
        <v>24395026</v>
      </c>
      <c r="E67">
        <v>1</v>
      </c>
      <c r="F67">
        <v>1</v>
      </c>
      <c r="G67">
        <v>1</v>
      </c>
      <c r="H67">
        <v>3</v>
      </c>
      <c r="I67" t="s">
        <v>454</v>
      </c>
      <c r="J67" t="s">
        <v>455</v>
      </c>
      <c r="K67" t="s">
        <v>456</v>
      </c>
      <c r="L67">
        <v>1301</v>
      </c>
      <c r="N67">
        <v>1003</v>
      </c>
      <c r="O67" t="s">
        <v>195</v>
      </c>
      <c r="P67" t="s">
        <v>195</v>
      </c>
      <c r="Q67">
        <v>1</v>
      </c>
      <c r="X67">
        <v>100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 t="s">
        <v>3</v>
      </c>
      <c r="AG67">
        <v>100</v>
      </c>
      <c r="AH67">
        <v>3</v>
      </c>
      <c r="AI67">
        <v>-1</v>
      </c>
      <c r="AJ67" t="s">
        <v>3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ROW(Source!A49)</f>
        <v>49</v>
      </c>
      <c r="B68">
        <v>31230880</v>
      </c>
      <c r="C68">
        <v>31230869</v>
      </c>
      <c r="D68">
        <v>9418246</v>
      </c>
      <c r="E68">
        <v>1</v>
      </c>
      <c r="F68">
        <v>1</v>
      </c>
      <c r="G68">
        <v>1</v>
      </c>
      <c r="H68">
        <v>1</v>
      </c>
      <c r="I68" t="s">
        <v>374</v>
      </c>
      <c r="J68" t="s">
        <v>3</v>
      </c>
      <c r="K68" t="s">
        <v>375</v>
      </c>
      <c r="L68">
        <v>1369</v>
      </c>
      <c r="N68">
        <v>1013</v>
      </c>
      <c r="O68" t="s">
        <v>339</v>
      </c>
      <c r="P68" t="s">
        <v>339</v>
      </c>
      <c r="Q68">
        <v>1</v>
      </c>
      <c r="X68">
        <v>76.08</v>
      </c>
      <c r="Y68">
        <v>0</v>
      </c>
      <c r="Z68">
        <v>0</v>
      </c>
      <c r="AA68">
        <v>0</v>
      </c>
      <c r="AB68">
        <v>8.4600000000000009</v>
      </c>
      <c r="AC68">
        <v>0</v>
      </c>
      <c r="AD68">
        <v>1</v>
      </c>
      <c r="AE68">
        <v>1</v>
      </c>
      <c r="AF68" t="s">
        <v>3</v>
      </c>
      <c r="AG68">
        <v>76.08</v>
      </c>
      <c r="AH68">
        <v>2</v>
      </c>
      <c r="AI68">
        <v>31230870</v>
      </c>
      <c r="AJ68">
        <v>70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ROW(Source!A49)</f>
        <v>49</v>
      </c>
      <c r="B69">
        <v>31230881</v>
      </c>
      <c r="C69">
        <v>31230869</v>
      </c>
      <c r="D69">
        <v>121548</v>
      </c>
      <c r="E69">
        <v>1</v>
      </c>
      <c r="F69">
        <v>1</v>
      </c>
      <c r="G69">
        <v>1</v>
      </c>
      <c r="H69">
        <v>1</v>
      </c>
      <c r="I69" t="s">
        <v>26</v>
      </c>
      <c r="J69" t="s">
        <v>3</v>
      </c>
      <c r="K69" t="s">
        <v>331</v>
      </c>
      <c r="L69">
        <v>608254</v>
      </c>
      <c r="N69">
        <v>1013</v>
      </c>
      <c r="O69" t="s">
        <v>332</v>
      </c>
      <c r="P69" t="s">
        <v>332</v>
      </c>
      <c r="Q69">
        <v>1</v>
      </c>
      <c r="X69">
        <v>0.68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2</v>
      </c>
      <c r="AF69" t="s">
        <v>3</v>
      </c>
      <c r="AG69">
        <v>0.68</v>
      </c>
      <c r="AH69">
        <v>2</v>
      </c>
      <c r="AI69">
        <v>31230871</v>
      </c>
      <c r="AJ69">
        <v>71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ROW(Source!A49)</f>
        <v>49</v>
      </c>
      <c r="B70">
        <v>31230882</v>
      </c>
      <c r="C70">
        <v>31230869</v>
      </c>
      <c r="D70">
        <v>24262159</v>
      </c>
      <c r="E70">
        <v>1</v>
      </c>
      <c r="F70">
        <v>1</v>
      </c>
      <c r="G70">
        <v>1</v>
      </c>
      <c r="H70">
        <v>2</v>
      </c>
      <c r="I70" t="s">
        <v>362</v>
      </c>
      <c r="J70" t="s">
        <v>363</v>
      </c>
      <c r="K70" t="s">
        <v>364</v>
      </c>
      <c r="L70">
        <v>1368</v>
      </c>
      <c r="N70">
        <v>1011</v>
      </c>
      <c r="O70" t="s">
        <v>336</v>
      </c>
      <c r="P70" t="s">
        <v>336</v>
      </c>
      <c r="Q70">
        <v>1</v>
      </c>
      <c r="X70">
        <v>0.68</v>
      </c>
      <c r="Y70">
        <v>0</v>
      </c>
      <c r="Z70">
        <v>111.99</v>
      </c>
      <c r="AA70">
        <v>13.5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0.68</v>
      </c>
      <c r="AH70">
        <v>2</v>
      </c>
      <c r="AI70">
        <v>31230872</v>
      </c>
      <c r="AJ70">
        <v>72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ROW(Source!A49)</f>
        <v>49</v>
      </c>
      <c r="B71">
        <v>31230883</v>
      </c>
      <c r="C71">
        <v>31230869</v>
      </c>
      <c r="D71">
        <v>24262102</v>
      </c>
      <c r="E71">
        <v>1</v>
      </c>
      <c r="F71">
        <v>1</v>
      </c>
      <c r="G71">
        <v>1</v>
      </c>
      <c r="H71">
        <v>2</v>
      </c>
      <c r="I71" t="s">
        <v>368</v>
      </c>
      <c r="J71" t="s">
        <v>369</v>
      </c>
      <c r="K71" t="s">
        <v>370</v>
      </c>
      <c r="L71">
        <v>1368</v>
      </c>
      <c r="N71">
        <v>1011</v>
      </c>
      <c r="O71" t="s">
        <v>336</v>
      </c>
      <c r="P71" t="s">
        <v>336</v>
      </c>
      <c r="Q71">
        <v>1</v>
      </c>
      <c r="X71">
        <v>0.04</v>
      </c>
      <c r="Y71">
        <v>0</v>
      </c>
      <c r="Z71">
        <v>87.17</v>
      </c>
      <c r="AA71">
        <v>11.6</v>
      </c>
      <c r="AB71">
        <v>0</v>
      </c>
      <c r="AC71">
        <v>0</v>
      </c>
      <c r="AD71">
        <v>1</v>
      </c>
      <c r="AE71">
        <v>0</v>
      </c>
      <c r="AF71" t="s">
        <v>3</v>
      </c>
      <c r="AG71">
        <v>0.04</v>
      </c>
      <c r="AH71">
        <v>2</v>
      </c>
      <c r="AI71">
        <v>31230873</v>
      </c>
      <c r="AJ71">
        <v>73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ROW(Source!A49)</f>
        <v>49</v>
      </c>
      <c r="B72">
        <v>31230884</v>
      </c>
      <c r="C72">
        <v>31230869</v>
      </c>
      <c r="D72">
        <v>24262152</v>
      </c>
      <c r="E72">
        <v>1</v>
      </c>
      <c r="F72">
        <v>1</v>
      </c>
      <c r="G72">
        <v>1</v>
      </c>
      <c r="H72">
        <v>3</v>
      </c>
      <c r="I72" t="s">
        <v>376</v>
      </c>
      <c r="J72" t="s">
        <v>377</v>
      </c>
      <c r="K72" t="s">
        <v>378</v>
      </c>
      <c r="L72">
        <v>1348</v>
      </c>
      <c r="N72">
        <v>1009</v>
      </c>
      <c r="O72" t="s">
        <v>52</v>
      </c>
      <c r="P72" t="s">
        <v>52</v>
      </c>
      <c r="Q72">
        <v>1000</v>
      </c>
      <c r="X72">
        <v>1E-3</v>
      </c>
      <c r="Y72">
        <v>11978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3</v>
      </c>
      <c r="AG72">
        <v>1E-3</v>
      </c>
      <c r="AH72">
        <v>2</v>
      </c>
      <c r="AI72">
        <v>31230874</v>
      </c>
      <c r="AJ72">
        <v>74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ROW(Source!A49)</f>
        <v>49</v>
      </c>
      <c r="B73">
        <v>31230885</v>
      </c>
      <c r="C73">
        <v>31230869</v>
      </c>
      <c r="D73">
        <v>24395024</v>
      </c>
      <c r="E73">
        <v>1</v>
      </c>
      <c r="F73">
        <v>1</v>
      </c>
      <c r="G73">
        <v>1</v>
      </c>
      <c r="H73">
        <v>3</v>
      </c>
      <c r="I73" t="s">
        <v>379</v>
      </c>
      <c r="J73" t="s">
        <v>380</v>
      </c>
      <c r="K73" t="s">
        <v>381</v>
      </c>
      <c r="L73">
        <v>1339</v>
      </c>
      <c r="N73">
        <v>1007</v>
      </c>
      <c r="O73" t="s">
        <v>68</v>
      </c>
      <c r="P73" t="s">
        <v>68</v>
      </c>
      <c r="Q73">
        <v>1</v>
      </c>
      <c r="X73">
        <v>0.17</v>
      </c>
      <c r="Y73">
        <v>880.01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3</v>
      </c>
      <c r="AG73">
        <v>0.17</v>
      </c>
      <c r="AH73">
        <v>2</v>
      </c>
      <c r="AI73">
        <v>31230875</v>
      </c>
      <c r="AJ73">
        <v>75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ROW(Source!A49)</f>
        <v>49</v>
      </c>
      <c r="B74">
        <v>31230886</v>
      </c>
      <c r="C74">
        <v>31230869</v>
      </c>
      <c r="D74">
        <v>24268644</v>
      </c>
      <c r="E74">
        <v>1</v>
      </c>
      <c r="F74">
        <v>1</v>
      </c>
      <c r="G74">
        <v>1</v>
      </c>
      <c r="H74">
        <v>3</v>
      </c>
      <c r="I74" t="s">
        <v>382</v>
      </c>
      <c r="J74" t="s">
        <v>383</v>
      </c>
      <c r="K74" t="s">
        <v>384</v>
      </c>
      <c r="L74">
        <v>1339</v>
      </c>
      <c r="N74">
        <v>1007</v>
      </c>
      <c r="O74" t="s">
        <v>68</v>
      </c>
      <c r="P74" t="s">
        <v>68</v>
      </c>
      <c r="Q74">
        <v>1</v>
      </c>
      <c r="X74">
        <v>3.9</v>
      </c>
      <c r="Y74">
        <v>592.76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3.9</v>
      </c>
      <c r="AH74">
        <v>2</v>
      </c>
      <c r="AI74">
        <v>31230876</v>
      </c>
      <c r="AJ74">
        <v>76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ROW(Source!A49)</f>
        <v>49</v>
      </c>
      <c r="B75">
        <v>31230887</v>
      </c>
      <c r="C75">
        <v>31230869</v>
      </c>
      <c r="D75">
        <v>24305077</v>
      </c>
      <c r="E75">
        <v>1</v>
      </c>
      <c r="F75">
        <v>1</v>
      </c>
      <c r="G75">
        <v>1</v>
      </c>
      <c r="H75">
        <v>3</v>
      </c>
      <c r="I75" t="s">
        <v>386</v>
      </c>
      <c r="J75" t="s">
        <v>387</v>
      </c>
      <c r="K75" t="s">
        <v>388</v>
      </c>
      <c r="L75">
        <v>1339</v>
      </c>
      <c r="N75">
        <v>1007</v>
      </c>
      <c r="O75" t="s">
        <v>68</v>
      </c>
      <c r="P75" t="s">
        <v>68</v>
      </c>
      <c r="Q75">
        <v>1</v>
      </c>
      <c r="X75">
        <v>0.06</v>
      </c>
      <c r="Y75">
        <v>519.79999999999995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0.06</v>
      </c>
      <c r="AH75">
        <v>2</v>
      </c>
      <c r="AI75">
        <v>31230877</v>
      </c>
      <c r="AJ75">
        <v>77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ROW(Source!A49)</f>
        <v>49</v>
      </c>
      <c r="B76">
        <v>31230888</v>
      </c>
      <c r="C76">
        <v>31230869</v>
      </c>
      <c r="D76">
        <v>24395026</v>
      </c>
      <c r="E76">
        <v>1</v>
      </c>
      <c r="F76">
        <v>1</v>
      </c>
      <c r="G76">
        <v>1</v>
      </c>
      <c r="H76">
        <v>3</v>
      </c>
      <c r="I76" t="s">
        <v>454</v>
      </c>
      <c r="J76" t="s">
        <v>455</v>
      </c>
      <c r="K76" t="s">
        <v>456</v>
      </c>
      <c r="L76">
        <v>1301</v>
      </c>
      <c r="N76">
        <v>1003</v>
      </c>
      <c r="O76" t="s">
        <v>195</v>
      </c>
      <c r="P76" t="s">
        <v>195</v>
      </c>
      <c r="Q76">
        <v>1</v>
      </c>
      <c r="X76">
        <v>100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 t="s">
        <v>3</v>
      </c>
      <c r="AG76">
        <v>100</v>
      </c>
      <c r="AH76">
        <v>3</v>
      </c>
      <c r="AI76">
        <v>-1</v>
      </c>
      <c r="AJ76" t="s">
        <v>3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ROW(Source!A52)</f>
        <v>52</v>
      </c>
      <c r="B77">
        <v>31230902</v>
      </c>
      <c r="C77">
        <v>31230891</v>
      </c>
      <c r="D77">
        <v>9418246</v>
      </c>
      <c r="E77">
        <v>1</v>
      </c>
      <c r="F77">
        <v>1</v>
      </c>
      <c r="G77">
        <v>1</v>
      </c>
      <c r="H77">
        <v>1</v>
      </c>
      <c r="I77" t="s">
        <v>374</v>
      </c>
      <c r="J77" t="s">
        <v>3</v>
      </c>
      <c r="K77" t="s">
        <v>375</v>
      </c>
      <c r="L77">
        <v>1369</v>
      </c>
      <c r="N77">
        <v>1013</v>
      </c>
      <c r="O77" t="s">
        <v>339</v>
      </c>
      <c r="P77" t="s">
        <v>339</v>
      </c>
      <c r="Q77">
        <v>1</v>
      </c>
      <c r="X77">
        <v>76.08</v>
      </c>
      <c r="Y77">
        <v>0</v>
      </c>
      <c r="Z77">
        <v>0</v>
      </c>
      <c r="AA77">
        <v>0</v>
      </c>
      <c r="AB77">
        <v>8.4600000000000009</v>
      </c>
      <c r="AC77">
        <v>0</v>
      </c>
      <c r="AD77">
        <v>1</v>
      </c>
      <c r="AE77">
        <v>1</v>
      </c>
      <c r="AF77" t="s">
        <v>3</v>
      </c>
      <c r="AG77">
        <v>76.08</v>
      </c>
      <c r="AH77">
        <v>2</v>
      </c>
      <c r="AI77">
        <v>31230892</v>
      </c>
      <c r="AJ77">
        <v>79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ROW(Source!A52)</f>
        <v>52</v>
      </c>
      <c r="B78">
        <v>31230903</v>
      </c>
      <c r="C78">
        <v>31230891</v>
      </c>
      <c r="D78">
        <v>121548</v>
      </c>
      <c r="E78">
        <v>1</v>
      </c>
      <c r="F78">
        <v>1</v>
      </c>
      <c r="G78">
        <v>1</v>
      </c>
      <c r="H78">
        <v>1</v>
      </c>
      <c r="I78" t="s">
        <v>26</v>
      </c>
      <c r="J78" t="s">
        <v>3</v>
      </c>
      <c r="K78" t="s">
        <v>331</v>
      </c>
      <c r="L78">
        <v>608254</v>
      </c>
      <c r="N78">
        <v>1013</v>
      </c>
      <c r="O78" t="s">
        <v>332</v>
      </c>
      <c r="P78" t="s">
        <v>332</v>
      </c>
      <c r="Q78">
        <v>1</v>
      </c>
      <c r="X78">
        <v>0.68</v>
      </c>
      <c r="Y78">
        <v>0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2</v>
      </c>
      <c r="AF78" t="s">
        <v>3</v>
      </c>
      <c r="AG78">
        <v>0.68</v>
      </c>
      <c r="AH78">
        <v>2</v>
      </c>
      <c r="AI78">
        <v>31230893</v>
      </c>
      <c r="AJ78">
        <v>80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ROW(Source!A52)</f>
        <v>52</v>
      </c>
      <c r="B79">
        <v>31230904</v>
      </c>
      <c r="C79">
        <v>31230891</v>
      </c>
      <c r="D79">
        <v>24262159</v>
      </c>
      <c r="E79">
        <v>1</v>
      </c>
      <c r="F79">
        <v>1</v>
      </c>
      <c r="G79">
        <v>1</v>
      </c>
      <c r="H79">
        <v>2</v>
      </c>
      <c r="I79" t="s">
        <v>362</v>
      </c>
      <c r="J79" t="s">
        <v>363</v>
      </c>
      <c r="K79" t="s">
        <v>364</v>
      </c>
      <c r="L79">
        <v>1368</v>
      </c>
      <c r="N79">
        <v>1011</v>
      </c>
      <c r="O79" t="s">
        <v>336</v>
      </c>
      <c r="P79" t="s">
        <v>336</v>
      </c>
      <c r="Q79">
        <v>1</v>
      </c>
      <c r="X79">
        <v>0.68</v>
      </c>
      <c r="Y79">
        <v>0</v>
      </c>
      <c r="Z79">
        <v>111.99</v>
      </c>
      <c r="AA79">
        <v>13.5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0.68</v>
      </c>
      <c r="AH79">
        <v>2</v>
      </c>
      <c r="AI79">
        <v>31230894</v>
      </c>
      <c r="AJ79">
        <v>81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ROW(Source!A52)</f>
        <v>52</v>
      </c>
      <c r="B80">
        <v>31230905</v>
      </c>
      <c r="C80">
        <v>31230891</v>
      </c>
      <c r="D80">
        <v>24262102</v>
      </c>
      <c r="E80">
        <v>1</v>
      </c>
      <c r="F80">
        <v>1</v>
      </c>
      <c r="G80">
        <v>1</v>
      </c>
      <c r="H80">
        <v>2</v>
      </c>
      <c r="I80" t="s">
        <v>368</v>
      </c>
      <c r="J80" t="s">
        <v>369</v>
      </c>
      <c r="K80" t="s">
        <v>370</v>
      </c>
      <c r="L80">
        <v>1368</v>
      </c>
      <c r="N80">
        <v>1011</v>
      </c>
      <c r="O80" t="s">
        <v>336</v>
      </c>
      <c r="P80" t="s">
        <v>336</v>
      </c>
      <c r="Q80">
        <v>1</v>
      </c>
      <c r="X80">
        <v>0.04</v>
      </c>
      <c r="Y80">
        <v>0</v>
      </c>
      <c r="Z80">
        <v>87.17</v>
      </c>
      <c r="AA80">
        <v>11.6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0.04</v>
      </c>
      <c r="AH80">
        <v>2</v>
      </c>
      <c r="AI80">
        <v>31230895</v>
      </c>
      <c r="AJ80">
        <v>82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ROW(Source!A52)</f>
        <v>52</v>
      </c>
      <c r="B81">
        <v>31230906</v>
      </c>
      <c r="C81">
        <v>31230891</v>
      </c>
      <c r="D81">
        <v>24262152</v>
      </c>
      <c r="E81">
        <v>1</v>
      </c>
      <c r="F81">
        <v>1</v>
      </c>
      <c r="G81">
        <v>1</v>
      </c>
      <c r="H81">
        <v>3</v>
      </c>
      <c r="I81" t="s">
        <v>376</v>
      </c>
      <c r="J81" t="s">
        <v>377</v>
      </c>
      <c r="K81" t="s">
        <v>378</v>
      </c>
      <c r="L81">
        <v>1348</v>
      </c>
      <c r="N81">
        <v>1009</v>
      </c>
      <c r="O81" t="s">
        <v>52</v>
      </c>
      <c r="P81" t="s">
        <v>52</v>
      </c>
      <c r="Q81">
        <v>1000</v>
      </c>
      <c r="X81">
        <v>1E-3</v>
      </c>
      <c r="Y81">
        <v>11978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1E-3</v>
      </c>
      <c r="AH81">
        <v>2</v>
      </c>
      <c r="AI81">
        <v>31230896</v>
      </c>
      <c r="AJ81">
        <v>83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ROW(Source!A52)</f>
        <v>52</v>
      </c>
      <c r="B82">
        <v>31230907</v>
      </c>
      <c r="C82">
        <v>31230891</v>
      </c>
      <c r="D82">
        <v>24395024</v>
      </c>
      <c r="E82">
        <v>1</v>
      </c>
      <c r="F82">
        <v>1</v>
      </c>
      <c r="G82">
        <v>1</v>
      </c>
      <c r="H82">
        <v>3</v>
      </c>
      <c r="I82" t="s">
        <v>379</v>
      </c>
      <c r="J82" t="s">
        <v>380</v>
      </c>
      <c r="K82" t="s">
        <v>381</v>
      </c>
      <c r="L82">
        <v>1339</v>
      </c>
      <c r="N82">
        <v>1007</v>
      </c>
      <c r="O82" t="s">
        <v>68</v>
      </c>
      <c r="P82" t="s">
        <v>68</v>
      </c>
      <c r="Q82">
        <v>1</v>
      </c>
      <c r="X82">
        <v>0.17</v>
      </c>
      <c r="Y82">
        <v>880.01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0.17</v>
      </c>
      <c r="AH82">
        <v>2</v>
      </c>
      <c r="AI82">
        <v>31230897</v>
      </c>
      <c r="AJ82">
        <v>84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ROW(Source!A52)</f>
        <v>52</v>
      </c>
      <c r="B83">
        <v>31230908</v>
      </c>
      <c r="C83">
        <v>31230891</v>
      </c>
      <c r="D83">
        <v>24268644</v>
      </c>
      <c r="E83">
        <v>1</v>
      </c>
      <c r="F83">
        <v>1</v>
      </c>
      <c r="G83">
        <v>1</v>
      </c>
      <c r="H83">
        <v>3</v>
      </c>
      <c r="I83" t="s">
        <v>382</v>
      </c>
      <c r="J83" t="s">
        <v>383</v>
      </c>
      <c r="K83" t="s">
        <v>384</v>
      </c>
      <c r="L83">
        <v>1339</v>
      </c>
      <c r="N83">
        <v>1007</v>
      </c>
      <c r="O83" t="s">
        <v>68</v>
      </c>
      <c r="P83" t="s">
        <v>68</v>
      </c>
      <c r="Q83">
        <v>1</v>
      </c>
      <c r="X83">
        <v>3.9</v>
      </c>
      <c r="Y83">
        <v>592.76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3.9</v>
      </c>
      <c r="AH83">
        <v>2</v>
      </c>
      <c r="AI83">
        <v>31230898</v>
      </c>
      <c r="AJ83">
        <v>85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ROW(Source!A52)</f>
        <v>52</v>
      </c>
      <c r="B84">
        <v>31230909</v>
      </c>
      <c r="C84">
        <v>31230891</v>
      </c>
      <c r="D84">
        <v>24305077</v>
      </c>
      <c r="E84">
        <v>1</v>
      </c>
      <c r="F84">
        <v>1</v>
      </c>
      <c r="G84">
        <v>1</v>
      </c>
      <c r="H84">
        <v>3</v>
      </c>
      <c r="I84" t="s">
        <v>386</v>
      </c>
      <c r="J84" t="s">
        <v>387</v>
      </c>
      <c r="K84" t="s">
        <v>388</v>
      </c>
      <c r="L84">
        <v>1339</v>
      </c>
      <c r="N84">
        <v>1007</v>
      </c>
      <c r="O84" t="s">
        <v>68</v>
      </c>
      <c r="P84" t="s">
        <v>68</v>
      </c>
      <c r="Q84">
        <v>1</v>
      </c>
      <c r="X84">
        <v>0.06</v>
      </c>
      <c r="Y84">
        <v>519.79999999999995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0.06</v>
      </c>
      <c r="AH84">
        <v>2</v>
      </c>
      <c r="AI84">
        <v>31230899</v>
      </c>
      <c r="AJ84">
        <v>86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ROW(Source!A52)</f>
        <v>52</v>
      </c>
      <c r="B85">
        <v>31230910</v>
      </c>
      <c r="C85">
        <v>31230891</v>
      </c>
      <c r="D85">
        <v>24395026</v>
      </c>
      <c r="E85">
        <v>1</v>
      </c>
      <c r="F85">
        <v>1</v>
      </c>
      <c r="G85">
        <v>1</v>
      </c>
      <c r="H85">
        <v>3</v>
      </c>
      <c r="I85" t="s">
        <v>454</v>
      </c>
      <c r="J85" t="s">
        <v>455</v>
      </c>
      <c r="K85" t="s">
        <v>456</v>
      </c>
      <c r="L85">
        <v>1301</v>
      </c>
      <c r="N85">
        <v>1003</v>
      </c>
      <c r="O85" t="s">
        <v>195</v>
      </c>
      <c r="P85" t="s">
        <v>195</v>
      </c>
      <c r="Q85">
        <v>1</v>
      </c>
      <c r="X85">
        <v>100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 t="s">
        <v>3</v>
      </c>
      <c r="AG85">
        <v>100</v>
      </c>
      <c r="AH85">
        <v>3</v>
      </c>
      <c r="AI85">
        <v>-1</v>
      </c>
      <c r="AJ85" t="s">
        <v>3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ROW(Source!A53)</f>
        <v>53</v>
      </c>
      <c r="B86">
        <v>31230902</v>
      </c>
      <c r="C86">
        <v>31230891</v>
      </c>
      <c r="D86">
        <v>9418246</v>
      </c>
      <c r="E86">
        <v>1</v>
      </c>
      <c r="F86">
        <v>1</v>
      </c>
      <c r="G86">
        <v>1</v>
      </c>
      <c r="H86">
        <v>1</v>
      </c>
      <c r="I86" t="s">
        <v>374</v>
      </c>
      <c r="J86" t="s">
        <v>3</v>
      </c>
      <c r="K86" t="s">
        <v>375</v>
      </c>
      <c r="L86">
        <v>1369</v>
      </c>
      <c r="N86">
        <v>1013</v>
      </c>
      <c r="O86" t="s">
        <v>339</v>
      </c>
      <c r="P86" t="s">
        <v>339</v>
      </c>
      <c r="Q86">
        <v>1</v>
      </c>
      <c r="X86">
        <v>76.08</v>
      </c>
      <c r="Y86">
        <v>0</v>
      </c>
      <c r="Z86">
        <v>0</v>
      </c>
      <c r="AA86">
        <v>0</v>
      </c>
      <c r="AB86">
        <v>8.4600000000000009</v>
      </c>
      <c r="AC86">
        <v>0</v>
      </c>
      <c r="AD86">
        <v>1</v>
      </c>
      <c r="AE86">
        <v>1</v>
      </c>
      <c r="AF86" t="s">
        <v>3</v>
      </c>
      <c r="AG86">
        <v>76.08</v>
      </c>
      <c r="AH86">
        <v>2</v>
      </c>
      <c r="AI86">
        <v>31230892</v>
      </c>
      <c r="AJ86">
        <v>88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ROW(Source!A53)</f>
        <v>53</v>
      </c>
      <c r="B87">
        <v>31230903</v>
      </c>
      <c r="C87">
        <v>31230891</v>
      </c>
      <c r="D87">
        <v>121548</v>
      </c>
      <c r="E87">
        <v>1</v>
      </c>
      <c r="F87">
        <v>1</v>
      </c>
      <c r="G87">
        <v>1</v>
      </c>
      <c r="H87">
        <v>1</v>
      </c>
      <c r="I87" t="s">
        <v>26</v>
      </c>
      <c r="J87" t="s">
        <v>3</v>
      </c>
      <c r="K87" t="s">
        <v>331</v>
      </c>
      <c r="L87">
        <v>608254</v>
      </c>
      <c r="N87">
        <v>1013</v>
      </c>
      <c r="O87" t="s">
        <v>332</v>
      </c>
      <c r="P87" t="s">
        <v>332</v>
      </c>
      <c r="Q87">
        <v>1</v>
      </c>
      <c r="X87">
        <v>0.68</v>
      </c>
      <c r="Y87">
        <v>0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2</v>
      </c>
      <c r="AF87" t="s">
        <v>3</v>
      </c>
      <c r="AG87">
        <v>0.68</v>
      </c>
      <c r="AH87">
        <v>2</v>
      </c>
      <c r="AI87">
        <v>31230893</v>
      </c>
      <c r="AJ87">
        <v>89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ROW(Source!A53)</f>
        <v>53</v>
      </c>
      <c r="B88">
        <v>31230904</v>
      </c>
      <c r="C88">
        <v>31230891</v>
      </c>
      <c r="D88">
        <v>24262159</v>
      </c>
      <c r="E88">
        <v>1</v>
      </c>
      <c r="F88">
        <v>1</v>
      </c>
      <c r="G88">
        <v>1</v>
      </c>
      <c r="H88">
        <v>2</v>
      </c>
      <c r="I88" t="s">
        <v>362</v>
      </c>
      <c r="J88" t="s">
        <v>363</v>
      </c>
      <c r="K88" t="s">
        <v>364</v>
      </c>
      <c r="L88">
        <v>1368</v>
      </c>
      <c r="N88">
        <v>1011</v>
      </c>
      <c r="O88" t="s">
        <v>336</v>
      </c>
      <c r="P88" t="s">
        <v>336</v>
      </c>
      <c r="Q88">
        <v>1</v>
      </c>
      <c r="X88">
        <v>0.68</v>
      </c>
      <c r="Y88">
        <v>0</v>
      </c>
      <c r="Z88">
        <v>111.99</v>
      </c>
      <c r="AA88">
        <v>13.5</v>
      </c>
      <c r="AB88">
        <v>0</v>
      </c>
      <c r="AC88">
        <v>0</v>
      </c>
      <c r="AD88">
        <v>1</v>
      </c>
      <c r="AE88">
        <v>0</v>
      </c>
      <c r="AF88" t="s">
        <v>3</v>
      </c>
      <c r="AG88">
        <v>0.68</v>
      </c>
      <c r="AH88">
        <v>2</v>
      </c>
      <c r="AI88">
        <v>31230894</v>
      </c>
      <c r="AJ88">
        <v>90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ROW(Source!A53)</f>
        <v>53</v>
      </c>
      <c r="B89">
        <v>31230905</v>
      </c>
      <c r="C89">
        <v>31230891</v>
      </c>
      <c r="D89">
        <v>24262102</v>
      </c>
      <c r="E89">
        <v>1</v>
      </c>
      <c r="F89">
        <v>1</v>
      </c>
      <c r="G89">
        <v>1</v>
      </c>
      <c r="H89">
        <v>2</v>
      </c>
      <c r="I89" t="s">
        <v>368</v>
      </c>
      <c r="J89" t="s">
        <v>369</v>
      </c>
      <c r="K89" t="s">
        <v>370</v>
      </c>
      <c r="L89">
        <v>1368</v>
      </c>
      <c r="N89">
        <v>1011</v>
      </c>
      <c r="O89" t="s">
        <v>336</v>
      </c>
      <c r="P89" t="s">
        <v>336</v>
      </c>
      <c r="Q89">
        <v>1</v>
      </c>
      <c r="X89">
        <v>0.04</v>
      </c>
      <c r="Y89">
        <v>0</v>
      </c>
      <c r="Z89">
        <v>87.17</v>
      </c>
      <c r="AA89">
        <v>11.6</v>
      </c>
      <c r="AB89">
        <v>0</v>
      </c>
      <c r="AC89">
        <v>0</v>
      </c>
      <c r="AD89">
        <v>1</v>
      </c>
      <c r="AE89">
        <v>0</v>
      </c>
      <c r="AF89" t="s">
        <v>3</v>
      </c>
      <c r="AG89">
        <v>0.04</v>
      </c>
      <c r="AH89">
        <v>2</v>
      </c>
      <c r="AI89">
        <v>31230895</v>
      </c>
      <c r="AJ89">
        <v>91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ROW(Source!A53)</f>
        <v>53</v>
      </c>
      <c r="B90">
        <v>31230906</v>
      </c>
      <c r="C90">
        <v>31230891</v>
      </c>
      <c r="D90">
        <v>24262152</v>
      </c>
      <c r="E90">
        <v>1</v>
      </c>
      <c r="F90">
        <v>1</v>
      </c>
      <c r="G90">
        <v>1</v>
      </c>
      <c r="H90">
        <v>3</v>
      </c>
      <c r="I90" t="s">
        <v>376</v>
      </c>
      <c r="J90" t="s">
        <v>377</v>
      </c>
      <c r="K90" t="s">
        <v>378</v>
      </c>
      <c r="L90">
        <v>1348</v>
      </c>
      <c r="N90">
        <v>1009</v>
      </c>
      <c r="O90" t="s">
        <v>52</v>
      </c>
      <c r="P90" t="s">
        <v>52</v>
      </c>
      <c r="Q90">
        <v>1000</v>
      </c>
      <c r="X90">
        <v>1E-3</v>
      </c>
      <c r="Y90">
        <v>11978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3</v>
      </c>
      <c r="AG90">
        <v>1E-3</v>
      </c>
      <c r="AH90">
        <v>2</v>
      </c>
      <c r="AI90">
        <v>31230896</v>
      </c>
      <c r="AJ90">
        <v>92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ROW(Source!A53)</f>
        <v>53</v>
      </c>
      <c r="B91">
        <v>31230907</v>
      </c>
      <c r="C91">
        <v>31230891</v>
      </c>
      <c r="D91">
        <v>24395024</v>
      </c>
      <c r="E91">
        <v>1</v>
      </c>
      <c r="F91">
        <v>1</v>
      </c>
      <c r="G91">
        <v>1</v>
      </c>
      <c r="H91">
        <v>3</v>
      </c>
      <c r="I91" t="s">
        <v>379</v>
      </c>
      <c r="J91" t="s">
        <v>380</v>
      </c>
      <c r="K91" t="s">
        <v>381</v>
      </c>
      <c r="L91">
        <v>1339</v>
      </c>
      <c r="N91">
        <v>1007</v>
      </c>
      <c r="O91" t="s">
        <v>68</v>
      </c>
      <c r="P91" t="s">
        <v>68</v>
      </c>
      <c r="Q91">
        <v>1</v>
      </c>
      <c r="X91">
        <v>0.17</v>
      </c>
      <c r="Y91">
        <v>880.01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0.17</v>
      </c>
      <c r="AH91">
        <v>2</v>
      </c>
      <c r="AI91">
        <v>31230897</v>
      </c>
      <c r="AJ91">
        <v>93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ROW(Source!A53)</f>
        <v>53</v>
      </c>
      <c r="B92">
        <v>31230908</v>
      </c>
      <c r="C92">
        <v>31230891</v>
      </c>
      <c r="D92">
        <v>24268644</v>
      </c>
      <c r="E92">
        <v>1</v>
      </c>
      <c r="F92">
        <v>1</v>
      </c>
      <c r="G92">
        <v>1</v>
      </c>
      <c r="H92">
        <v>3</v>
      </c>
      <c r="I92" t="s">
        <v>382</v>
      </c>
      <c r="J92" t="s">
        <v>383</v>
      </c>
      <c r="K92" t="s">
        <v>384</v>
      </c>
      <c r="L92">
        <v>1339</v>
      </c>
      <c r="N92">
        <v>1007</v>
      </c>
      <c r="O92" t="s">
        <v>68</v>
      </c>
      <c r="P92" t="s">
        <v>68</v>
      </c>
      <c r="Q92">
        <v>1</v>
      </c>
      <c r="X92">
        <v>3.9</v>
      </c>
      <c r="Y92">
        <v>592.76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3</v>
      </c>
      <c r="AG92">
        <v>3.9</v>
      </c>
      <c r="AH92">
        <v>2</v>
      </c>
      <c r="AI92">
        <v>31230898</v>
      </c>
      <c r="AJ92">
        <v>94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ROW(Source!A53)</f>
        <v>53</v>
      </c>
      <c r="B93">
        <v>31230909</v>
      </c>
      <c r="C93">
        <v>31230891</v>
      </c>
      <c r="D93">
        <v>24305077</v>
      </c>
      <c r="E93">
        <v>1</v>
      </c>
      <c r="F93">
        <v>1</v>
      </c>
      <c r="G93">
        <v>1</v>
      </c>
      <c r="H93">
        <v>3</v>
      </c>
      <c r="I93" t="s">
        <v>386</v>
      </c>
      <c r="J93" t="s">
        <v>387</v>
      </c>
      <c r="K93" t="s">
        <v>388</v>
      </c>
      <c r="L93">
        <v>1339</v>
      </c>
      <c r="N93">
        <v>1007</v>
      </c>
      <c r="O93" t="s">
        <v>68</v>
      </c>
      <c r="P93" t="s">
        <v>68</v>
      </c>
      <c r="Q93">
        <v>1</v>
      </c>
      <c r="X93">
        <v>0.06</v>
      </c>
      <c r="Y93">
        <v>519.79999999999995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0.06</v>
      </c>
      <c r="AH93">
        <v>2</v>
      </c>
      <c r="AI93">
        <v>31230899</v>
      </c>
      <c r="AJ93">
        <v>95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ROW(Source!A53)</f>
        <v>53</v>
      </c>
      <c r="B94">
        <v>31230910</v>
      </c>
      <c r="C94">
        <v>31230891</v>
      </c>
      <c r="D94">
        <v>24395026</v>
      </c>
      <c r="E94">
        <v>1</v>
      </c>
      <c r="F94">
        <v>1</v>
      </c>
      <c r="G94">
        <v>1</v>
      </c>
      <c r="H94">
        <v>3</v>
      </c>
      <c r="I94" t="s">
        <v>454</v>
      </c>
      <c r="J94" t="s">
        <v>455</v>
      </c>
      <c r="K94" t="s">
        <v>456</v>
      </c>
      <c r="L94">
        <v>1301</v>
      </c>
      <c r="N94">
        <v>1003</v>
      </c>
      <c r="O94" t="s">
        <v>195</v>
      </c>
      <c r="P94" t="s">
        <v>195</v>
      </c>
      <c r="Q94">
        <v>1</v>
      </c>
      <c r="X94">
        <v>100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 t="s">
        <v>3</v>
      </c>
      <c r="AG94">
        <v>100</v>
      </c>
      <c r="AH94">
        <v>3</v>
      </c>
      <c r="AI94">
        <v>-1</v>
      </c>
      <c r="AJ94" t="s">
        <v>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ROW(Source!A56)</f>
        <v>56</v>
      </c>
      <c r="B95">
        <v>32834055</v>
      </c>
      <c r="C95">
        <v>31233205</v>
      </c>
      <c r="D95">
        <v>9415241</v>
      </c>
      <c r="E95">
        <v>1</v>
      </c>
      <c r="F95">
        <v>1</v>
      </c>
      <c r="G95">
        <v>1</v>
      </c>
      <c r="H95">
        <v>1</v>
      </c>
      <c r="I95" t="s">
        <v>389</v>
      </c>
      <c r="J95" t="s">
        <v>3</v>
      </c>
      <c r="K95" t="s">
        <v>390</v>
      </c>
      <c r="L95">
        <v>1369</v>
      </c>
      <c r="N95">
        <v>1013</v>
      </c>
      <c r="O95" t="s">
        <v>339</v>
      </c>
      <c r="P95" t="s">
        <v>339</v>
      </c>
      <c r="Q95">
        <v>1</v>
      </c>
      <c r="X95">
        <v>35.08</v>
      </c>
      <c r="Y95">
        <v>0</v>
      </c>
      <c r="Z95">
        <v>0</v>
      </c>
      <c r="AA95">
        <v>0</v>
      </c>
      <c r="AB95">
        <v>7.94</v>
      </c>
      <c r="AC95">
        <v>0</v>
      </c>
      <c r="AD95">
        <v>1</v>
      </c>
      <c r="AE95">
        <v>1</v>
      </c>
      <c r="AF95" t="s">
        <v>3</v>
      </c>
      <c r="AG95">
        <v>35.08</v>
      </c>
      <c r="AH95">
        <v>2</v>
      </c>
      <c r="AI95">
        <v>32834055</v>
      </c>
      <c r="AJ95">
        <v>97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ROW(Source!A56)</f>
        <v>56</v>
      </c>
      <c r="B96">
        <v>32834056</v>
      </c>
      <c r="C96">
        <v>31233205</v>
      </c>
      <c r="D96">
        <v>121548</v>
      </c>
      <c r="E96">
        <v>1</v>
      </c>
      <c r="F96">
        <v>1</v>
      </c>
      <c r="G96">
        <v>1</v>
      </c>
      <c r="H96">
        <v>1</v>
      </c>
      <c r="I96" t="s">
        <v>26</v>
      </c>
      <c r="J96" t="s">
        <v>3</v>
      </c>
      <c r="K96" t="s">
        <v>331</v>
      </c>
      <c r="L96">
        <v>608254</v>
      </c>
      <c r="N96">
        <v>1013</v>
      </c>
      <c r="O96" t="s">
        <v>332</v>
      </c>
      <c r="P96" t="s">
        <v>332</v>
      </c>
      <c r="Q96">
        <v>1</v>
      </c>
      <c r="X96">
        <v>7.0000000000000007E-2</v>
      </c>
      <c r="Y96">
        <v>0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2</v>
      </c>
      <c r="AF96" t="s">
        <v>3</v>
      </c>
      <c r="AG96">
        <v>7.0000000000000007E-2</v>
      </c>
      <c r="AH96">
        <v>2</v>
      </c>
      <c r="AI96">
        <v>32834056</v>
      </c>
      <c r="AJ96">
        <v>98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ROW(Source!A56)</f>
        <v>56</v>
      </c>
      <c r="B97">
        <v>32834057</v>
      </c>
      <c r="C97">
        <v>31233205</v>
      </c>
      <c r="D97">
        <v>24395088</v>
      </c>
      <c r="E97">
        <v>1</v>
      </c>
      <c r="F97">
        <v>1</v>
      </c>
      <c r="G97">
        <v>1</v>
      </c>
      <c r="H97">
        <v>2</v>
      </c>
      <c r="I97" t="s">
        <v>391</v>
      </c>
      <c r="J97" t="s">
        <v>392</v>
      </c>
      <c r="K97" t="s">
        <v>393</v>
      </c>
      <c r="L97">
        <v>1368</v>
      </c>
      <c r="N97">
        <v>1011</v>
      </c>
      <c r="O97" t="s">
        <v>336</v>
      </c>
      <c r="P97" t="s">
        <v>336</v>
      </c>
      <c r="Q97">
        <v>1</v>
      </c>
      <c r="X97">
        <v>7.0000000000000007E-2</v>
      </c>
      <c r="Y97">
        <v>0</v>
      </c>
      <c r="Z97">
        <v>74.61</v>
      </c>
      <c r="AA97">
        <v>13.5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7.0000000000000007E-2</v>
      </c>
      <c r="AH97">
        <v>2</v>
      </c>
      <c r="AI97">
        <v>32834057</v>
      </c>
      <c r="AJ97">
        <v>99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ROW(Source!A56)</f>
        <v>56</v>
      </c>
      <c r="B98">
        <v>32834058</v>
      </c>
      <c r="C98">
        <v>31233205</v>
      </c>
      <c r="D98">
        <v>24503956</v>
      </c>
      <c r="E98">
        <v>1</v>
      </c>
      <c r="F98">
        <v>1</v>
      </c>
      <c r="G98">
        <v>1</v>
      </c>
      <c r="H98">
        <v>2</v>
      </c>
      <c r="I98" t="s">
        <v>394</v>
      </c>
      <c r="J98" t="s">
        <v>395</v>
      </c>
      <c r="K98" t="s">
        <v>396</v>
      </c>
      <c r="L98">
        <v>1368</v>
      </c>
      <c r="N98">
        <v>1011</v>
      </c>
      <c r="O98" t="s">
        <v>336</v>
      </c>
      <c r="P98" t="s">
        <v>336</v>
      </c>
      <c r="Q98">
        <v>1</v>
      </c>
      <c r="X98">
        <v>0.14000000000000001</v>
      </c>
      <c r="Y98">
        <v>0</v>
      </c>
      <c r="Z98">
        <v>9.6199999999999992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0.14000000000000001</v>
      </c>
      <c r="AH98">
        <v>2</v>
      </c>
      <c r="AI98">
        <v>32834058</v>
      </c>
      <c r="AJ98">
        <v>100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ROW(Source!A56)</f>
        <v>56</v>
      </c>
      <c r="B99">
        <v>32834059</v>
      </c>
      <c r="C99">
        <v>31233205</v>
      </c>
      <c r="D99">
        <v>24503120</v>
      </c>
      <c r="E99">
        <v>1</v>
      </c>
      <c r="F99">
        <v>1</v>
      </c>
      <c r="G99">
        <v>1</v>
      </c>
      <c r="H99">
        <v>3</v>
      </c>
      <c r="I99" t="s">
        <v>397</v>
      </c>
      <c r="J99" t="s">
        <v>398</v>
      </c>
      <c r="K99" t="s">
        <v>399</v>
      </c>
      <c r="L99">
        <v>1339</v>
      </c>
      <c r="N99">
        <v>1007</v>
      </c>
      <c r="O99" t="s">
        <v>68</v>
      </c>
      <c r="P99" t="s">
        <v>68</v>
      </c>
      <c r="Q99">
        <v>1</v>
      </c>
      <c r="X99">
        <v>15</v>
      </c>
      <c r="Y99">
        <v>131.9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15</v>
      </c>
      <c r="AH99">
        <v>2</v>
      </c>
      <c r="AI99">
        <v>32834059</v>
      </c>
      <c r="AJ99">
        <v>101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ROW(Source!A57)</f>
        <v>57</v>
      </c>
      <c r="B100">
        <v>32834055</v>
      </c>
      <c r="C100">
        <v>31233205</v>
      </c>
      <c r="D100">
        <v>9415241</v>
      </c>
      <c r="E100">
        <v>1</v>
      </c>
      <c r="F100">
        <v>1</v>
      </c>
      <c r="G100">
        <v>1</v>
      </c>
      <c r="H100">
        <v>1</v>
      </c>
      <c r="I100" t="s">
        <v>389</v>
      </c>
      <c r="J100" t="s">
        <v>3</v>
      </c>
      <c r="K100" t="s">
        <v>390</v>
      </c>
      <c r="L100">
        <v>1369</v>
      </c>
      <c r="N100">
        <v>1013</v>
      </c>
      <c r="O100" t="s">
        <v>339</v>
      </c>
      <c r="P100" t="s">
        <v>339</v>
      </c>
      <c r="Q100">
        <v>1</v>
      </c>
      <c r="X100">
        <v>35.08</v>
      </c>
      <c r="Y100">
        <v>0</v>
      </c>
      <c r="Z100">
        <v>0</v>
      </c>
      <c r="AA100">
        <v>0</v>
      </c>
      <c r="AB100">
        <v>7.94</v>
      </c>
      <c r="AC100">
        <v>0</v>
      </c>
      <c r="AD100">
        <v>1</v>
      </c>
      <c r="AE100">
        <v>1</v>
      </c>
      <c r="AF100" t="s">
        <v>3</v>
      </c>
      <c r="AG100">
        <v>35.08</v>
      </c>
      <c r="AH100">
        <v>2</v>
      </c>
      <c r="AI100">
        <v>32834055</v>
      </c>
      <c r="AJ100">
        <v>102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ROW(Source!A57)</f>
        <v>57</v>
      </c>
      <c r="B101">
        <v>32834056</v>
      </c>
      <c r="C101">
        <v>31233205</v>
      </c>
      <c r="D101">
        <v>121548</v>
      </c>
      <c r="E101">
        <v>1</v>
      </c>
      <c r="F101">
        <v>1</v>
      </c>
      <c r="G101">
        <v>1</v>
      </c>
      <c r="H101">
        <v>1</v>
      </c>
      <c r="I101" t="s">
        <v>26</v>
      </c>
      <c r="J101" t="s">
        <v>3</v>
      </c>
      <c r="K101" t="s">
        <v>331</v>
      </c>
      <c r="L101">
        <v>608254</v>
      </c>
      <c r="N101">
        <v>1013</v>
      </c>
      <c r="O101" t="s">
        <v>332</v>
      </c>
      <c r="P101" t="s">
        <v>332</v>
      </c>
      <c r="Q101">
        <v>1</v>
      </c>
      <c r="X101">
        <v>7.0000000000000007E-2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2</v>
      </c>
      <c r="AF101" t="s">
        <v>3</v>
      </c>
      <c r="AG101">
        <v>7.0000000000000007E-2</v>
      </c>
      <c r="AH101">
        <v>2</v>
      </c>
      <c r="AI101">
        <v>32834056</v>
      </c>
      <c r="AJ101">
        <v>103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ROW(Source!A57)</f>
        <v>57</v>
      </c>
      <c r="B102">
        <v>32834057</v>
      </c>
      <c r="C102">
        <v>31233205</v>
      </c>
      <c r="D102">
        <v>24395088</v>
      </c>
      <c r="E102">
        <v>1</v>
      </c>
      <c r="F102">
        <v>1</v>
      </c>
      <c r="G102">
        <v>1</v>
      </c>
      <c r="H102">
        <v>2</v>
      </c>
      <c r="I102" t="s">
        <v>391</v>
      </c>
      <c r="J102" t="s">
        <v>392</v>
      </c>
      <c r="K102" t="s">
        <v>393</v>
      </c>
      <c r="L102">
        <v>1368</v>
      </c>
      <c r="N102">
        <v>1011</v>
      </c>
      <c r="O102" t="s">
        <v>336</v>
      </c>
      <c r="P102" t="s">
        <v>336</v>
      </c>
      <c r="Q102">
        <v>1</v>
      </c>
      <c r="X102">
        <v>7.0000000000000007E-2</v>
      </c>
      <c r="Y102">
        <v>0</v>
      </c>
      <c r="Z102">
        <v>74.61</v>
      </c>
      <c r="AA102">
        <v>13.5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7.0000000000000007E-2</v>
      </c>
      <c r="AH102">
        <v>2</v>
      </c>
      <c r="AI102">
        <v>32834057</v>
      </c>
      <c r="AJ102">
        <v>104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ROW(Source!A57)</f>
        <v>57</v>
      </c>
      <c r="B103">
        <v>32834058</v>
      </c>
      <c r="C103">
        <v>31233205</v>
      </c>
      <c r="D103">
        <v>24503956</v>
      </c>
      <c r="E103">
        <v>1</v>
      </c>
      <c r="F103">
        <v>1</v>
      </c>
      <c r="G103">
        <v>1</v>
      </c>
      <c r="H103">
        <v>2</v>
      </c>
      <c r="I103" t="s">
        <v>394</v>
      </c>
      <c r="J103" t="s">
        <v>395</v>
      </c>
      <c r="K103" t="s">
        <v>396</v>
      </c>
      <c r="L103">
        <v>1368</v>
      </c>
      <c r="N103">
        <v>1011</v>
      </c>
      <c r="O103" t="s">
        <v>336</v>
      </c>
      <c r="P103" t="s">
        <v>336</v>
      </c>
      <c r="Q103">
        <v>1</v>
      </c>
      <c r="X103">
        <v>0.14000000000000001</v>
      </c>
      <c r="Y103">
        <v>0</v>
      </c>
      <c r="Z103">
        <v>9.6199999999999992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3</v>
      </c>
      <c r="AG103">
        <v>0.14000000000000001</v>
      </c>
      <c r="AH103">
        <v>2</v>
      </c>
      <c r="AI103">
        <v>32834058</v>
      </c>
      <c r="AJ103">
        <v>105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ROW(Source!A57)</f>
        <v>57</v>
      </c>
      <c r="B104">
        <v>32834059</v>
      </c>
      <c r="C104">
        <v>31233205</v>
      </c>
      <c r="D104">
        <v>24503120</v>
      </c>
      <c r="E104">
        <v>1</v>
      </c>
      <c r="F104">
        <v>1</v>
      </c>
      <c r="G104">
        <v>1</v>
      </c>
      <c r="H104">
        <v>3</v>
      </c>
      <c r="I104" t="s">
        <v>397</v>
      </c>
      <c r="J104" t="s">
        <v>398</v>
      </c>
      <c r="K104" t="s">
        <v>399</v>
      </c>
      <c r="L104">
        <v>1339</v>
      </c>
      <c r="N104">
        <v>1007</v>
      </c>
      <c r="O104" t="s">
        <v>68</v>
      </c>
      <c r="P104" t="s">
        <v>68</v>
      </c>
      <c r="Q104">
        <v>1</v>
      </c>
      <c r="X104">
        <v>15</v>
      </c>
      <c r="Y104">
        <v>131.9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15</v>
      </c>
      <c r="AH104">
        <v>2</v>
      </c>
      <c r="AI104">
        <v>32834059</v>
      </c>
      <c r="AJ104">
        <v>106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ROW(Source!A58)</f>
        <v>58</v>
      </c>
      <c r="B105">
        <v>31233213</v>
      </c>
      <c r="C105">
        <v>31233210</v>
      </c>
      <c r="D105">
        <v>9415241</v>
      </c>
      <c r="E105">
        <v>1</v>
      </c>
      <c r="F105">
        <v>1</v>
      </c>
      <c r="G105">
        <v>1</v>
      </c>
      <c r="H105">
        <v>1</v>
      </c>
      <c r="I105" t="s">
        <v>389</v>
      </c>
      <c r="J105" t="s">
        <v>3</v>
      </c>
      <c r="K105" t="s">
        <v>390</v>
      </c>
      <c r="L105">
        <v>1369</v>
      </c>
      <c r="N105">
        <v>1013</v>
      </c>
      <c r="O105" t="s">
        <v>339</v>
      </c>
      <c r="P105" t="s">
        <v>339</v>
      </c>
      <c r="Q105">
        <v>1</v>
      </c>
      <c r="X105">
        <v>5.47</v>
      </c>
      <c r="Y105">
        <v>0</v>
      </c>
      <c r="Z105">
        <v>0</v>
      </c>
      <c r="AA105">
        <v>0</v>
      </c>
      <c r="AB105">
        <v>7.94</v>
      </c>
      <c r="AC105">
        <v>0</v>
      </c>
      <c r="AD105">
        <v>1</v>
      </c>
      <c r="AE105">
        <v>1</v>
      </c>
      <c r="AF105" t="s">
        <v>123</v>
      </c>
      <c r="AG105">
        <v>16.41</v>
      </c>
      <c r="AH105">
        <v>2</v>
      </c>
      <c r="AI105">
        <v>31233211</v>
      </c>
      <c r="AJ105">
        <v>107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ROW(Source!A58)</f>
        <v>58</v>
      </c>
      <c r="B106">
        <v>31233214</v>
      </c>
      <c r="C106">
        <v>31233210</v>
      </c>
      <c r="D106">
        <v>24503120</v>
      </c>
      <c r="E106">
        <v>1</v>
      </c>
      <c r="F106">
        <v>1</v>
      </c>
      <c r="G106">
        <v>1</v>
      </c>
      <c r="H106">
        <v>3</v>
      </c>
      <c r="I106" t="s">
        <v>397</v>
      </c>
      <c r="J106" t="s">
        <v>400</v>
      </c>
      <c r="K106" t="s">
        <v>399</v>
      </c>
      <c r="L106">
        <v>1339</v>
      </c>
      <c r="N106">
        <v>1007</v>
      </c>
      <c r="O106" t="s">
        <v>68</v>
      </c>
      <c r="P106" t="s">
        <v>68</v>
      </c>
      <c r="Q106">
        <v>1</v>
      </c>
      <c r="X106">
        <v>5</v>
      </c>
      <c r="Y106">
        <v>131.9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123</v>
      </c>
      <c r="AG106">
        <v>15</v>
      </c>
      <c r="AH106">
        <v>2</v>
      </c>
      <c r="AI106">
        <v>31233212</v>
      </c>
      <c r="AJ106">
        <v>108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ROW(Source!A59)</f>
        <v>59</v>
      </c>
      <c r="B107">
        <v>31233213</v>
      </c>
      <c r="C107">
        <v>31233210</v>
      </c>
      <c r="D107">
        <v>9415241</v>
      </c>
      <c r="E107">
        <v>1</v>
      </c>
      <c r="F107">
        <v>1</v>
      </c>
      <c r="G107">
        <v>1</v>
      </c>
      <c r="H107">
        <v>1</v>
      </c>
      <c r="I107" t="s">
        <v>389</v>
      </c>
      <c r="J107" t="s">
        <v>3</v>
      </c>
      <c r="K107" t="s">
        <v>390</v>
      </c>
      <c r="L107">
        <v>1369</v>
      </c>
      <c r="N107">
        <v>1013</v>
      </c>
      <c r="O107" t="s">
        <v>339</v>
      </c>
      <c r="P107" t="s">
        <v>339</v>
      </c>
      <c r="Q107">
        <v>1</v>
      </c>
      <c r="X107">
        <v>5.47</v>
      </c>
      <c r="Y107">
        <v>0</v>
      </c>
      <c r="Z107">
        <v>0</v>
      </c>
      <c r="AA107">
        <v>0</v>
      </c>
      <c r="AB107">
        <v>7.94</v>
      </c>
      <c r="AC107">
        <v>0</v>
      </c>
      <c r="AD107">
        <v>1</v>
      </c>
      <c r="AE107">
        <v>1</v>
      </c>
      <c r="AF107" t="s">
        <v>123</v>
      </c>
      <c r="AG107">
        <v>16.41</v>
      </c>
      <c r="AH107">
        <v>2</v>
      </c>
      <c r="AI107">
        <v>31233211</v>
      </c>
      <c r="AJ107">
        <v>109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ROW(Source!A59)</f>
        <v>59</v>
      </c>
      <c r="B108">
        <v>31233214</v>
      </c>
      <c r="C108">
        <v>31233210</v>
      </c>
      <c r="D108">
        <v>24503120</v>
      </c>
      <c r="E108">
        <v>1</v>
      </c>
      <c r="F108">
        <v>1</v>
      </c>
      <c r="G108">
        <v>1</v>
      </c>
      <c r="H108">
        <v>3</v>
      </c>
      <c r="I108" t="s">
        <v>397</v>
      </c>
      <c r="J108" t="s">
        <v>400</v>
      </c>
      <c r="K108" t="s">
        <v>399</v>
      </c>
      <c r="L108">
        <v>1339</v>
      </c>
      <c r="N108">
        <v>1007</v>
      </c>
      <c r="O108" t="s">
        <v>68</v>
      </c>
      <c r="P108" t="s">
        <v>68</v>
      </c>
      <c r="Q108">
        <v>1</v>
      </c>
      <c r="X108">
        <v>5</v>
      </c>
      <c r="Y108">
        <v>131.9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123</v>
      </c>
      <c r="AG108">
        <v>15</v>
      </c>
      <c r="AH108">
        <v>2</v>
      </c>
      <c r="AI108">
        <v>31233212</v>
      </c>
      <c r="AJ108">
        <v>110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ROW(Source!A60)</f>
        <v>60</v>
      </c>
      <c r="B109">
        <v>31230934</v>
      </c>
      <c r="C109">
        <v>31230928</v>
      </c>
      <c r="D109">
        <v>9418246</v>
      </c>
      <c r="E109">
        <v>1</v>
      </c>
      <c r="F109">
        <v>1</v>
      </c>
      <c r="G109">
        <v>1</v>
      </c>
      <c r="H109">
        <v>1</v>
      </c>
      <c r="I109" t="s">
        <v>374</v>
      </c>
      <c r="J109" t="s">
        <v>3</v>
      </c>
      <c r="K109" t="s">
        <v>375</v>
      </c>
      <c r="L109">
        <v>1369</v>
      </c>
      <c r="N109">
        <v>1013</v>
      </c>
      <c r="O109" t="s">
        <v>339</v>
      </c>
      <c r="P109" t="s">
        <v>339</v>
      </c>
      <c r="Q109">
        <v>1</v>
      </c>
      <c r="X109">
        <v>5.99</v>
      </c>
      <c r="Y109">
        <v>0</v>
      </c>
      <c r="Z109">
        <v>0</v>
      </c>
      <c r="AA109">
        <v>0</v>
      </c>
      <c r="AB109">
        <v>8.4600000000000009</v>
      </c>
      <c r="AC109">
        <v>0</v>
      </c>
      <c r="AD109">
        <v>1</v>
      </c>
      <c r="AE109">
        <v>1</v>
      </c>
      <c r="AF109" t="s">
        <v>3</v>
      </c>
      <c r="AG109">
        <v>5.99</v>
      </c>
      <c r="AH109">
        <v>2</v>
      </c>
      <c r="AI109">
        <v>31230929</v>
      </c>
      <c r="AJ109">
        <v>111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ROW(Source!A60)</f>
        <v>60</v>
      </c>
      <c r="B110">
        <v>31230935</v>
      </c>
      <c r="C110">
        <v>31230928</v>
      </c>
      <c r="D110">
        <v>121548</v>
      </c>
      <c r="E110">
        <v>1</v>
      </c>
      <c r="F110">
        <v>1</v>
      </c>
      <c r="G110">
        <v>1</v>
      </c>
      <c r="H110">
        <v>1</v>
      </c>
      <c r="I110" t="s">
        <v>26</v>
      </c>
      <c r="J110" t="s">
        <v>3</v>
      </c>
      <c r="K110" t="s">
        <v>331</v>
      </c>
      <c r="L110">
        <v>608254</v>
      </c>
      <c r="N110">
        <v>1013</v>
      </c>
      <c r="O110" t="s">
        <v>332</v>
      </c>
      <c r="P110" t="s">
        <v>332</v>
      </c>
      <c r="Q110">
        <v>1</v>
      </c>
      <c r="X110">
        <v>2.74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2</v>
      </c>
      <c r="AF110" t="s">
        <v>3</v>
      </c>
      <c r="AG110">
        <v>2.74</v>
      </c>
      <c r="AH110">
        <v>2</v>
      </c>
      <c r="AI110">
        <v>31230930</v>
      </c>
      <c r="AJ110">
        <v>112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ROW(Source!A60)</f>
        <v>60</v>
      </c>
      <c r="B111">
        <v>31230936</v>
      </c>
      <c r="C111">
        <v>31230928</v>
      </c>
      <c r="D111">
        <v>24262988</v>
      </c>
      <c r="E111">
        <v>1</v>
      </c>
      <c r="F111">
        <v>1</v>
      </c>
      <c r="G111">
        <v>1</v>
      </c>
      <c r="H111">
        <v>2</v>
      </c>
      <c r="I111" t="s">
        <v>354</v>
      </c>
      <c r="J111" t="s">
        <v>355</v>
      </c>
      <c r="K111" t="s">
        <v>356</v>
      </c>
      <c r="L111">
        <v>1368</v>
      </c>
      <c r="N111">
        <v>1011</v>
      </c>
      <c r="O111" t="s">
        <v>336</v>
      </c>
      <c r="P111" t="s">
        <v>336</v>
      </c>
      <c r="Q111">
        <v>1</v>
      </c>
      <c r="X111">
        <v>2.74</v>
      </c>
      <c r="Y111">
        <v>0</v>
      </c>
      <c r="Z111">
        <v>110</v>
      </c>
      <c r="AA111">
        <v>11.6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2.74</v>
      </c>
      <c r="AH111">
        <v>2</v>
      </c>
      <c r="AI111">
        <v>31230931</v>
      </c>
      <c r="AJ111">
        <v>113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ROW(Source!A60)</f>
        <v>60</v>
      </c>
      <c r="B112">
        <v>31230937</v>
      </c>
      <c r="C112">
        <v>31230928</v>
      </c>
      <c r="D112">
        <v>24262983</v>
      </c>
      <c r="E112">
        <v>1</v>
      </c>
      <c r="F112">
        <v>1</v>
      </c>
      <c r="G112">
        <v>1</v>
      </c>
      <c r="H112">
        <v>3</v>
      </c>
      <c r="I112" t="s">
        <v>357</v>
      </c>
      <c r="J112" t="s">
        <v>358</v>
      </c>
      <c r="K112" t="s">
        <v>359</v>
      </c>
      <c r="L112">
        <v>1339</v>
      </c>
      <c r="N112">
        <v>1007</v>
      </c>
      <c r="O112" t="s">
        <v>68</v>
      </c>
      <c r="P112" t="s">
        <v>68</v>
      </c>
      <c r="Q112">
        <v>1</v>
      </c>
      <c r="X112">
        <v>10</v>
      </c>
      <c r="Y112">
        <v>2.44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10</v>
      </c>
      <c r="AH112">
        <v>2</v>
      </c>
      <c r="AI112">
        <v>31230932</v>
      </c>
      <c r="AJ112">
        <v>114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ROW(Source!A60)</f>
        <v>60</v>
      </c>
      <c r="B113">
        <v>31230938</v>
      </c>
      <c r="C113">
        <v>31230928</v>
      </c>
      <c r="D113">
        <v>24262986</v>
      </c>
      <c r="E113">
        <v>1</v>
      </c>
      <c r="F113">
        <v>1</v>
      </c>
      <c r="G113">
        <v>1</v>
      </c>
      <c r="H113">
        <v>3</v>
      </c>
      <c r="I113" t="s">
        <v>401</v>
      </c>
      <c r="J113" t="s">
        <v>402</v>
      </c>
      <c r="K113" t="s">
        <v>403</v>
      </c>
      <c r="L113">
        <v>1346</v>
      </c>
      <c r="N113">
        <v>1009</v>
      </c>
      <c r="O113" t="s">
        <v>404</v>
      </c>
      <c r="P113" t="s">
        <v>404</v>
      </c>
      <c r="Q113">
        <v>1</v>
      </c>
      <c r="X113">
        <v>2</v>
      </c>
      <c r="Y113">
        <v>146.25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3</v>
      </c>
      <c r="AG113">
        <v>2</v>
      </c>
      <c r="AH113">
        <v>2</v>
      </c>
      <c r="AI113">
        <v>31230933</v>
      </c>
      <c r="AJ113">
        <v>115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ROW(Source!A61)</f>
        <v>61</v>
      </c>
      <c r="B114">
        <v>31230934</v>
      </c>
      <c r="C114">
        <v>31230928</v>
      </c>
      <c r="D114">
        <v>9418246</v>
      </c>
      <c r="E114">
        <v>1</v>
      </c>
      <c r="F114">
        <v>1</v>
      </c>
      <c r="G114">
        <v>1</v>
      </c>
      <c r="H114">
        <v>1</v>
      </c>
      <c r="I114" t="s">
        <v>374</v>
      </c>
      <c r="J114" t="s">
        <v>3</v>
      </c>
      <c r="K114" t="s">
        <v>375</v>
      </c>
      <c r="L114">
        <v>1369</v>
      </c>
      <c r="N114">
        <v>1013</v>
      </c>
      <c r="O114" t="s">
        <v>339</v>
      </c>
      <c r="P114" t="s">
        <v>339</v>
      </c>
      <c r="Q114">
        <v>1</v>
      </c>
      <c r="X114">
        <v>5.99</v>
      </c>
      <c r="Y114">
        <v>0</v>
      </c>
      <c r="Z114">
        <v>0</v>
      </c>
      <c r="AA114">
        <v>0</v>
      </c>
      <c r="AB114">
        <v>8.4600000000000009</v>
      </c>
      <c r="AC114">
        <v>0</v>
      </c>
      <c r="AD114">
        <v>1</v>
      </c>
      <c r="AE114">
        <v>1</v>
      </c>
      <c r="AF114" t="s">
        <v>3</v>
      </c>
      <c r="AG114">
        <v>5.99</v>
      </c>
      <c r="AH114">
        <v>2</v>
      </c>
      <c r="AI114">
        <v>31230929</v>
      </c>
      <c r="AJ114">
        <v>116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ROW(Source!A61)</f>
        <v>61</v>
      </c>
      <c r="B115">
        <v>31230935</v>
      </c>
      <c r="C115">
        <v>31230928</v>
      </c>
      <c r="D115">
        <v>121548</v>
      </c>
      <c r="E115">
        <v>1</v>
      </c>
      <c r="F115">
        <v>1</v>
      </c>
      <c r="G115">
        <v>1</v>
      </c>
      <c r="H115">
        <v>1</v>
      </c>
      <c r="I115" t="s">
        <v>26</v>
      </c>
      <c r="J115" t="s">
        <v>3</v>
      </c>
      <c r="K115" t="s">
        <v>331</v>
      </c>
      <c r="L115">
        <v>608254</v>
      </c>
      <c r="N115">
        <v>1013</v>
      </c>
      <c r="O115" t="s">
        <v>332</v>
      </c>
      <c r="P115" t="s">
        <v>332</v>
      </c>
      <c r="Q115">
        <v>1</v>
      </c>
      <c r="X115">
        <v>2.74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2</v>
      </c>
      <c r="AF115" t="s">
        <v>3</v>
      </c>
      <c r="AG115">
        <v>2.74</v>
      </c>
      <c r="AH115">
        <v>2</v>
      </c>
      <c r="AI115">
        <v>31230930</v>
      </c>
      <c r="AJ115">
        <v>117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ROW(Source!A61)</f>
        <v>61</v>
      </c>
      <c r="B116">
        <v>31230936</v>
      </c>
      <c r="C116">
        <v>31230928</v>
      </c>
      <c r="D116">
        <v>24262988</v>
      </c>
      <c r="E116">
        <v>1</v>
      </c>
      <c r="F116">
        <v>1</v>
      </c>
      <c r="G116">
        <v>1</v>
      </c>
      <c r="H116">
        <v>2</v>
      </c>
      <c r="I116" t="s">
        <v>354</v>
      </c>
      <c r="J116" t="s">
        <v>355</v>
      </c>
      <c r="K116" t="s">
        <v>356</v>
      </c>
      <c r="L116">
        <v>1368</v>
      </c>
      <c r="N116">
        <v>1011</v>
      </c>
      <c r="O116" t="s">
        <v>336</v>
      </c>
      <c r="P116" t="s">
        <v>336</v>
      </c>
      <c r="Q116">
        <v>1</v>
      </c>
      <c r="X116">
        <v>2.74</v>
      </c>
      <c r="Y116">
        <v>0</v>
      </c>
      <c r="Z116">
        <v>110</v>
      </c>
      <c r="AA116">
        <v>11.6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2.74</v>
      </c>
      <c r="AH116">
        <v>2</v>
      </c>
      <c r="AI116">
        <v>31230931</v>
      </c>
      <c r="AJ116">
        <v>118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ROW(Source!A61)</f>
        <v>61</v>
      </c>
      <c r="B117">
        <v>31230937</v>
      </c>
      <c r="C117">
        <v>31230928</v>
      </c>
      <c r="D117">
        <v>24262983</v>
      </c>
      <c r="E117">
        <v>1</v>
      </c>
      <c r="F117">
        <v>1</v>
      </c>
      <c r="G117">
        <v>1</v>
      </c>
      <c r="H117">
        <v>3</v>
      </c>
      <c r="I117" t="s">
        <v>357</v>
      </c>
      <c r="J117" t="s">
        <v>358</v>
      </c>
      <c r="K117" t="s">
        <v>359</v>
      </c>
      <c r="L117">
        <v>1339</v>
      </c>
      <c r="N117">
        <v>1007</v>
      </c>
      <c r="O117" t="s">
        <v>68</v>
      </c>
      <c r="P117" t="s">
        <v>68</v>
      </c>
      <c r="Q117">
        <v>1</v>
      </c>
      <c r="X117">
        <v>10</v>
      </c>
      <c r="Y117">
        <v>2.44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3</v>
      </c>
      <c r="AG117">
        <v>10</v>
      </c>
      <c r="AH117">
        <v>2</v>
      </c>
      <c r="AI117">
        <v>31230932</v>
      </c>
      <c r="AJ117">
        <v>119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ROW(Source!A61)</f>
        <v>61</v>
      </c>
      <c r="B118">
        <v>31230938</v>
      </c>
      <c r="C118">
        <v>31230928</v>
      </c>
      <c r="D118">
        <v>24262986</v>
      </c>
      <c r="E118">
        <v>1</v>
      </c>
      <c r="F118">
        <v>1</v>
      </c>
      <c r="G118">
        <v>1</v>
      </c>
      <c r="H118">
        <v>3</v>
      </c>
      <c r="I118" t="s">
        <v>401</v>
      </c>
      <c r="J118" t="s">
        <v>402</v>
      </c>
      <c r="K118" t="s">
        <v>403</v>
      </c>
      <c r="L118">
        <v>1346</v>
      </c>
      <c r="N118">
        <v>1009</v>
      </c>
      <c r="O118" t="s">
        <v>404</v>
      </c>
      <c r="P118" t="s">
        <v>404</v>
      </c>
      <c r="Q118">
        <v>1</v>
      </c>
      <c r="X118">
        <v>2</v>
      </c>
      <c r="Y118">
        <v>146.25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3</v>
      </c>
      <c r="AG118">
        <v>2</v>
      </c>
      <c r="AH118">
        <v>2</v>
      </c>
      <c r="AI118">
        <v>31230933</v>
      </c>
      <c r="AJ118">
        <v>120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ROW(Source!A62)</f>
        <v>62</v>
      </c>
      <c r="B119">
        <v>31245376</v>
      </c>
      <c r="C119">
        <v>31245371</v>
      </c>
      <c r="D119">
        <v>9415469</v>
      </c>
      <c r="E119">
        <v>1</v>
      </c>
      <c r="F119">
        <v>1</v>
      </c>
      <c r="G119">
        <v>1</v>
      </c>
      <c r="H119">
        <v>1</v>
      </c>
      <c r="I119" t="s">
        <v>360</v>
      </c>
      <c r="J119" t="s">
        <v>3</v>
      </c>
      <c r="K119" t="s">
        <v>361</v>
      </c>
      <c r="L119">
        <v>1369</v>
      </c>
      <c r="N119">
        <v>1013</v>
      </c>
      <c r="O119" t="s">
        <v>339</v>
      </c>
      <c r="P119" t="s">
        <v>339</v>
      </c>
      <c r="Q119">
        <v>1</v>
      </c>
      <c r="X119">
        <v>2.2000000000000002</v>
      </c>
      <c r="Y119">
        <v>0</v>
      </c>
      <c r="Z119">
        <v>0</v>
      </c>
      <c r="AA119">
        <v>0</v>
      </c>
      <c r="AB119">
        <v>8.17</v>
      </c>
      <c r="AC119">
        <v>0</v>
      </c>
      <c r="AD119">
        <v>1</v>
      </c>
      <c r="AE119">
        <v>1</v>
      </c>
      <c r="AF119" t="s">
        <v>3</v>
      </c>
      <c r="AG119">
        <v>2.2000000000000002</v>
      </c>
      <c r="AH119">
        <v>2</v>
      </c>
      <c r="AI119">
        <v>31245372</v>
      </c>
      <c r="AJ119">
        <v>121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ROW(Source!A62)</f>
        <v>62</v>
      </c>
      <c r="B120">
        <v>31245377</v>
      </c>
      <c r="C120">
        <v>31245371</v>
      </c>
      <c r="D120">
        <v>24262102</v>
      </c>
      <c r="E120">
        <v>1</v>
      </c>
      <c r="F120">
        <v>1</v>
      </c>
      <c r="G120">
        <v>1</v>
      </c>
      <c r="H120">
        <v>2</v>
      </c>
      <c r="I120" t="s">
        <v>368</v>
      </c>
      <c r="J120" t="s">
        <v>405</v>
      </c>
      <c r="K120" t="s">
        <v>370</v>
      </c>
      <c r="L120">
        <v>1368</v>
      </c>
      <c r="N120">
        <v>1011</v>
      </c>
      <c r="O120" t="s">
        <v>336</v>
      </c>
      <c r="P120" t="s">
        <v>336</v>
      </c>
      <c r="Q120">
        <v>1</v>
      </c>
      <c r="X120">
        <v>0.08</v>
      </c>
      <c r="Y120">
        <v>0</v>
      </c>
      <c r="Z120">
        <v>87.17</v>
      </c>
      <c r="AA120">
        <v>11.6</v>
      </c>
      <c r="AB120">
        <v>0</v>
      </c>
      <c r="AC120">
        <v>0</v>
      </c>
      <c r="AD120">
        <v>1</v>
      </c>
      <c r="AE120">
        <v>0</v>
      </c>
      <c r="AF120" t="s">
        <v>3</v>
      </c>
      <c r="AG120">
        <v>0.08</v>
      </c>
      <c r="AH120">
        <v>2</v>
      </c>
      <c r="AI120">
        <v>31245373</v>
      </c>
      <c r="AJ120">
        <v>122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ROW(Source!A62)</f>
        <v>62</v>
      </c>
      <c r="B121">
        <v>31245378</v>
      </c>
      <c r="C121">
        <v>31245371</v>
      </c>
      <c r="D121">
        <v>24303760</v>
      </c>
      <c r="E121">
        <v>1</v>
      </c>
      <c r="F121">
        <v>1</v>
      </c>
      <c r="G121">
        <v>1</v>
      </c>
      <c r="H121">
        <v>3</v>
      </c>
      <c r="I121" t="s">
        <v>406</v>
      </c>
      <c r="J121" t="s">
        <v>407</v>
      </c>
      <c r="K121" t="s">
        <v>408</v>
      </c>
      <c r="L121">
        <v>1339</v>
      </c>
      <c r="N121">
        <v>1007</v>
      </c>
      <c r="O121" t="s">
        <v>68</v>
      </c>
      <c r="P121" t="s">
        <v>68</v>
      </c>
      <c r="Q121">
        <v>1</v>
      </c>
      <c r="X121">
        <v>1.0999999999999999E-2</v>
      </c>
      <c r="Y121">
        <v>497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3</v>
      </c>
      <c r="AG121">
        <v>1.0999999999999999E-2</v>
      </c>
      <c r="AH121">
        <v>2</v>
      </c>
      <c r="AI121">
        <v>31245374</v>
      </c>
      <c r="AJ121">
        <v>123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ROW(Source!A62)</f>
        <v>62</v>
      </c>
      <c r="B122">
        <v>31245379</v>
      </c>
      <c r="C122">
        <v>31245371</v>
      </c>
      <c r="D122">
        <v>24789106</v>
      </c>
      <c r="E122">
        <v>1</v>
      </c>
      <c r="F122">
        <v>1</v>
      </c>
      <c r="G122">
        <v>1</v>
      </c>
      <c r="H122">
        <v>3</v>
      </c>
      <c r="I122" t="s">
        <v>409</v>
      </c>
      <c r="J122" t="s">
        <v>410</v>
      </c>
      <c r="K122" t="s">
        <v>411</v>
      </c>
      <c r="L122">
        <v>1354</v>
      </c>
      <c r="N122">
        <v>1010</v>
      </c>
      <c r="O122" t="s">
        <v>105</v>
      </c>
      <c r="P122" t="s">
        <v>105</v>
      </c>
      <c r="Q122">
        <v>1</v>
      </c>
      <c r="X122">
        <v>3</v>
      </c>
      <c r="Y122">
        <v>31.43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3</v>
      </c>
      <c r="AG122">
        <v>3</v>
      </c>
      <c r="AH122">
        <v>2</v>
      </c>
      <c r="AI122">
        <v>31245375</v>
      </c>
      <c r="AJ122">
        <v>124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ROW(Source!A63)</f>
        <v>63</v>
      </c>
      <c r="B123">
        <v>31245376</v>
      </c>
      <c r="C123">
        <v>31245371</v>
      </c>
      <c r="D123">
        <v>9415469</v>
      </c>
      <c r="E123">
        <v>1</v>
      </c>
      <c r="F123">
        <v>1</v>
      </c>
      <c r="G123">
        <v>1</v>
      </c>
      <c r="H123">
        <v>1</v>
      </c>
      <c r="I123" t="s">
        <v>360</v>
      </c>
      <c r="J123" t="s">
        <v>3</v>
      </c>
      <c r="K123" t="s">
        <v>361</v>
      </c>
      <c r="L123">
        <v>1369</v>
      </c>
      <c r="N123">
        <v>1013</v>
      </c>
      <c r="O123" t="s">
        <v>339</v>
      </c>
      <c r="P123" t="s">
        <v>339</v>
      </c>
      <c r="Q123">
        <v>1</v>
      </c>
      <c r="X123">
        <v>2.2000000000000002</v>
      </c>
      <c r="Y123">
        <v>0</v>
      </c>
      <c r="Z123">
        <v>0</v>
      </c>
      <c r="AA123">
        <v>0</v>
      </c>
      <c r="AB123">
        <v>8.17</v>
      </c>
      <c r="AC123">
        <v>0</v>
      </c>
      <c r="AD123">
        <v>1</v>
      </c>
      <c r="AE123">
        <v>1</v>
      </c>
      <c r="AF123" t="s">
        <v>3</v>
      </c>
      <c r="AG123">
        <v>2.2000000000000002</v>
      </c>
      <c r="AH123">
        <v>2</v>
      </c>
      <c r="AI123">
        <v>31245372</v>
      </c>
      <c r="AJ123">
        <v>125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ROW(Source!A63)</f>
        <v>63</v>
      </c>
      <c r="B124">
        <v>31245377</v>
      </c>
      <c r="C124">
        <v>31245371</v>
      </c>
      <c r="D124">
        <v>24262102</v>
      </c>
      <c r="E124">
        <v>1</v>
      </c>
      <c r="F124">
        <v>1</v>
      </c>
      <c r="G124">
        <v>1</v>
      </c>
      <c r="H124">
        <v>2</v>
      </c>
      <c r="I124" t="s">
        <v>368</v>
      </c>
      <c r="J124" t="s">
        <v>405</v>
      </c>
      <c r="K124" t="s">
        <v>370</v>
      </c>
      <c r="L124">
        <v>1368</v>
      </c>
      <c r="N124">
        <v>1011</v>
      </c>
      <c r="O124" t="s">
        <v>336</v>
      </c>
      <c r="P124" t="s">
        <v>336</v>
      </c>
      <c r="Q124">
        <v>1</v>
      </c>
      <c r="X124">
        <v>0.08</v>
      </c>
      <c r="Y124">
        <v>0</v>
      </c>
      <c r="Z124">
        <v>87.17</v>
      </c>
      <c r="AA124">
        <v>11.6</v>
      </c>
      <c r="AB124">
        <v>0</v>
      </c>
      <c r="AC124">
        <v>0</v>
      </c>
      <c r="AD124">
        <v>1</v>
      </c>
      <c r="AE124">
        <v>0</v>
      </c>
      <c r="AF124" t="s">
        <v>3</v>
      </c>
      <c r="AG124">
        <v>0.08</v>
      </c>
      <c r="AH124">
        <v>2</v>
      </c>
      <c r="AI124">
        <v>31245373</v>
      </c>
      <c r="AJ124">
        <v>126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ROW(Source!A63)</f>
        <v>63</v>
      </c>
      <c r="B125">
        <v>31245378</v>
      </c>
      <c r="C125">
        <v>31245371</v>
      </c>
      <c r="D125">
        <v>24303760</v>
      </c>
      <c r="E125">
        <v>1</v>
      </c>
      <c r="F125">
        <v>1</v>
      </c>
      <c r="G125">
        <v>1</v>
      </c>
      <c r="H125">
        <v>3</v>
      </c>
      <c r="I125" t="s">
        <v>406</v>
      </c>
      <c r="J125" t="s">
        <v>407</v>
      </c>
      <c r="K125" t="s">
        <v>408</v>
      </c>
      <c r="L125">
        <v>1339</v>
      </c>
      <c r="N125">
        <v>1007</v>
      </c>
      <c r="O125" t="s">
        <v>68</v>
      </c>
      <c r="P125" t="s">
        <v>68</v>
      </c>
      <c r="Q125">
        <v>1</v>
      </c>
      <c r="X125">
        <v>1.0999999999999999E-2</v>
      </c>
      <c r="Y125">
        <v>497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3</v>
      </c>
      <c r="AG125">
        <v>1.0999999999999999E-2</v>
      </c>
      <c r="AH125">
        <v>2</v>
      </c>
      <c r="AI125">
        <v>31245374</v>
      </c>
      <c r="AJ125">
        <v>127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ROW(Source!A63)</f>
        <v>63</v>
      </c>
      <c r="B126">
        <v>31245379</v>
      </c>
      <c r="C126">
        <v>31245371</v>
      </c>
      <c r="D126">
        <v>24789106</v>
      </c>
      <c r="E126">
        <v>1</v>
      </c>
      <c r="F126">
        <v>1</v>
      </c>
      <c r="G126">
        <v>1</v>
      </c>
      <c r="H126">
        <v>3</v>
      </c>
      <c r="I126" t="s">
        <v>409</v>
      </c>
      <c r="J126" t="s">
        <v>410</v>
      </c>
      <c r="K126" t="s">
        <v>411</v>
      </c>
      <c r="L126">
        <v>1354</v>
      </c>
      <c r="N126">
        <v>1010</v>
      </c>
      <c r="O126" t="s">
        <v>105</v>
      </c>
      <c r="P126" t="s">
        <v>105</v>
      </c>
      <c r="Q126">
        <v>1</v>
      </c>
      <c r="X126">
        <v>3</v>
      </c>
      <c r="Y126">
        <v>31.43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3</v>
      </c>
      <c r="AH126">
        <v>2</v>
      </c>
      <c r="AI126">
        <v>31245375</v>
      </c>
      <c r="AJ126">
        <v>128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ROW(Source!A69)</f>
        <v>69</v>
      </c>
      <c r="B127">
        <v>31236909</v>
      </c>
      <c r="C127">
        <v>31236900</v>
      </c>
      <c r="D127">
        <v>9415249</v>
      </c>
      <c r="E127">
        <v>1</v>
      </c>
      <c r="F127">
        <v>1</v>
      </c>
      <c r="G127">
        <v>1</v>
      </c>
      <c r="H127">
        <v>1</v>
      </c>
      <c r="I127" t="s">
        <v>343</v>
      </c>
      <c r="J127" t="s">
        <v>3</v>
      </c>
      <c r="K127" t="s">
        <v>344</v>
      </c>
      <c r="L127">
        <v>1369</v>
      </c>
      <c r="N127">
        <v>1013</v>
      </c>
      <c r="O127" t="s">
        <v>339</v>
      </c>
      <c r="P127" t="s">
        <v>339</v>
      </c>
      <c r="Q127">
        <v>1</v>
      </c>
      <c r="X127">
        <v>15.72</v>
      </c>
      <c r="Y127">
        <v>0</v>
      </c>
      <c r="Z127">
        <v>0</v>
      </c>
      <c r="AA127">
        <v>0</v>
      </c>
      <c r="AB127">
        <v>8.02</v>
      </c>
      <c r="AC127">
        <v>0</v>
      </c>
      <c r="AD127">
        <v>1</v>
      </c>
      <c r="AE127">
        <v>1</v>
      </c>
      <c r="AF127" t="s">
        <v>3</v>
      </c>
      <c r="AG127">
        <v>15.72</v>
      </c>
      <c r="AH127">
        <v>2</v>
      </c>
      <c r="AI127">
        <v>31236901</v>
      </c>
      <c r="AJ127">
        <v>129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ROW(Source!A69)</f>
        <v>69</v>
      </c>
      <c r="B128">
        <v>31236910</v>
      </c>
      <c r="C128">
        <v>31236900</v>
      </c>
      <c r="D128">
        <v>121548</v>
      </c>
      <c r="E128">
        <v>1</v>
      </c>
      <c r="F128">
        <v>1</v>
      </c>
      <c r="G128">
        <v>1</v>
      </c>
      <c r="H128">
        <v>1</v>
      </c>
      <c r="I128" t="s">
        <v>26</v>
      </c>
      <c r="J128" t="s">
        <v>3</v>
      </c>
      <c r="K128" t="s">
        <v>331</v>
      </c>
      <c r="L128">
        <v>608254</v>
      </c>
      <c r="N128">
        <v>1013</v>
      </c>
      <c r="O128" t="s">
        <v>332</v>
      </c>
      <c r="P128" t="s">
        <v>332</v>
      </c>
      <c r="Q128">
        <v>1</v>
      </c>
      <c r="X128">
        <v>13.88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2</v>
      </c>
      <c r="AF128" t="s">
        <v>3</v>
      </c>
      <c r="AG128">
        <v>13.88</v>
      </c>
      <c r="AH128">
        <v>2</v>
      </c>
      <c r="AI128">
        <v>31236902</v>
      </c>
      <c r="AJ128">
        <v>130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ROW(Source!A69)</f>
        <v>69</v>
      </c>
      <c r="B129">
        <v>31236911</v>
      </c>
      <c r="C129">
        <v>31236900</v>
      </c>
      <c r="D129">
        <v>24265924</v>
      </c>
      <c r="E129">
        <v>1</v>
      </c>
      <c r="F129">
        <v>1</v>
      </c>
      <c r="G129">
        <v>1</v>
      </c>
      <c r="H129">
        <v>2</v>
      </c>
      <c r="I129" t="s">
        <v>345</v>
      </c>
      <c r="J129" t="s">
        <v>346</v>
      </c>
      <c r="K129" t="s">
        <v>347</v>
      </c>
      <c r="L129">
        <v>1368</v>
      </c>
      <c r="N129">
        <v>1011</v>
      </c>
      <c r="O129" t="s">
        <v>336</v>
      </c>
      <c r="P129" t="s">
        <v>336</v>
      </c>
      <c r="Q129">
        <v>1</v>
      </c>
      <c r="X129">
        <v>4.29</v>
      </c>
      <c r="Y129">
        <v>0</v>
      </c>
      <c r="Z129">
        <v>89.99</v>
      </c>
      <c r="AA129">
        <v>10.06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4.29</v>
      </c>
      <c r="AH129">
        <v>2</v>
      </c>
      <c r="AI129">
        <v>31236903</v>
      </c>
      <c r="AJ129">
        <v>131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ROW(Source!A69)</f>
        <v>69</v>
      </c>
      <c r="B130">
        <v>31236912</v>
      </c>
      <c r="C130">
        <v>31236900</v>
      </c>
      <c r="D130">
        <v>24262054</v>
      </c>
      <c r="E130">
        <v>1</v>
      </c>
      <c r="F130">
        <v>1</v>
      </c>
      <c r="G130">
        <v>1</v>
      </c>
      <c r="H130">
        <v>2</v>
      </c>
      <c r="I130" t="s">
        <v>348</v>
      </c>
      <c r="J130" t="s">
        <v>349</v>
      </c>
      <c r="K130" t="s">
        <v>350</v>
      </c>
      <c r="L130">
        <v>1368</v>
      </c>
      <c r="N130">
        <v>1011</v>
      </c>
      <c r="O130" t="s">
        <v>336</v>
      </c>
      <c r="P130" t="s">
        <v>336</v>
      </c>
      <c r="Q130">
        <v>1</v>
      </c>
      <c r="X130">
        <v>1.77</v>
      </c>
      <c r="Y130">
        <v>0</v>
      </c>
      <c r="Z130">
        <v>123</v>
      </c>
      <c r="AA130">
        <v>13.5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1.77</v>
      </c>
      <c r="AH130">
        <v>2</v>
      </c>
      <c r="AI130">
        <v>31236904</v>
      </c>
      <c r="AJ130">
        <v>132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ROW(Source!A69)</f>
        <v>69</v>
      </c>
      <c r="B131">
        <v>31236913</v>
      </c>
      <c r="C131">
        <v>31236900</v>
      </c>
      <c r="D131">
        <v>24394737</v>
      </c>
      <c r="E131">
        <v>1</v>
      </c>
      <c r="F131">
        <v>1</v>
      </c>
      <c r="G131">
        <v>1</v>
      </c>
      <c r="H131">
        <v>2</v>
      </c>
      <c r="I131" t="s">
        <v>351</v>
      </c>
      <c r="J131" t="s">
        <v>352</v>
      </c>
      <c r="K131" t="s">
        <v>353</v>
      </c>
      <c r="L131">
        <v>1368</v>
      </c>
      <c r="N131">
        <v>1011</v>
      </c>
      <c r="O131" t="s">
        <v>336</v>
      </c>
      <c r="P131" t="s">
        <v>336</v>
      </c>
      <c r="Q131">
        <v>1</v>
      </c>
      <c r="X131">
        <v>7.08</v>
      </c>
      <c r="Y131">
        <v>0</v>
      </c>
      <c r="Z131">
        <v>206.01</v>
      </c>
      <c r="AA131">
        <v>14.4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7.08</v>
      </c>
      <c r="AH131">
        <v>2</v>
      </c>
      <c r="AI131">
        <v>31236905</v>
      </c>
      <c r="AJ131">
        <v>133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ROW(Source!A69)</f>
        <v>69</v>
      </c>
      <c r="B132">
        <v>31236914</v>
      </c>
      <c r="C132">
        <v>31236900</v>
      </c>
      <c r="D132">
        <v>24262988</v>
      </c>
      <c r="E132">
        <v>1</v>
      </c>
      <c r="F132">
        <v>1</v>
      </c>
      <c r="G132">
        <v>1</v>
      </c>
      <c r="H132">
        <v>2</v>
      </c>
      <c r="I132" t="s">
        <v>354</v>
      </c>
      <c r="J132" t="s">
        <v>355</v>
      </c>
      <c r="K132" t="s">
        <v>356</v>
      </c>
      <c r="L132">
        <v>1368</v>
      </c>
      <c r="N132">
        <v>1011</v>
      </c>
      <c r="O132" t="s">
        <v>336</v>
      </c>
      <c r="P132" t="s">
        <v>336</v>
      </c>
      <c r="Q132">
        <v>1</v>
      </c>
      <c r="X132">
        <v>0.74</v>
      </c>
      <c r="Y132">
        <v>0</v>
      </c>
      <c r="Z132">
        <v>110</v>
      </c>
      <c r="AA132">
        <v>11.6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0.74</v>
      </c>
      <c r="AH132">
        <v>2</v>
      </c>
      <c r="AI132">
        <v>31236906</v>
      </c>
      <c r="AJ132">
        <v>134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ROW(Source!A69)</f>
        <v>69</v>
      </c>
      <c r="B133">
        <v>31236915</v>
      </c>
      <c r="C133">
        <v>31236900</v>
      </c>
      <c r="D133">
        <v>24268373</v>
      </c>
      <c r="E133">
        <v>1</v>
      </c>
      <c r="F133">
        <v>1</v>
      </c>
      <c r="G133">
        <v>1</v>
      </c>
      <c r="H133">
        <v>3</v>
      </c>
      <c r="I133" t="s">
        <v>451</v>
      </c>
      <c r="J133" t="s">
        <v>452</v>
      </c>
      <c r="K133" t="s">
        <v>453</v>
      </c>
      <c r="L133">
        <v>1339</v>
      </c>
      <c r="N133">
        <v>1007</v>
      </c>
      <c r="O133" t="s">
        <v>68</v>
      </c>
      <c r="P133" t="s">
        <v>68</v>
      </c>
      <c r="Q133">
        <v>1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1</v>
      </c>
      <c r="AD133">
        <v>0</v>
      </c>
      <c r="AE133">
        <v>0</v>
      </c>
      <c r="AF133" t="s">
        <v>3</v>
      </c>
      <c r="AG133">
        <v>0</v>
      </c>
      <c r="AH133">
        <v>3</v>
      </c>
      <c r="AI133">
        <v>-1</v>
      </c>
      <c r="AJ133" t="s">
        <v>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ROW(Source!A69)</f>
        <v>69</v>
      </c>
      <c r="B134">
        <v>31236916</v>
      </c>
      <c r="C134">
        <v>31236900</v>
      </c>
      <c r="D134">
        <v>24262983</v>
      </c>
      <c r="E134">
        <v>1</v>
      </c>
      <c r="F134">
        <v>1</v>
      </c>
      <c r="G134">
        <v>1</v>
      </c>
      <c r="H134">
        <v>3</v>
      </c>
      <c r="I134" t="s">
        <v>357</v>
      </c>
      <c r="J134" t="s">
        <v>358</v>
      </c>
      <c r="K134" t="s">
        <v>359</v>
      </c>
      <c r="L134">
        <v>1339</v>
      </c>
      <c r="N134">
        <v>1007</v>
      </c>
      <c r="O134" t="s">
        <v>68</v>
      </c>
      <c r="P134" t="s">
        <v>68</v>
      </c>
      <c r="Q134">
        <v>1</v>
      </c>
      <c r="X134">
        <v>5</v>
      </c>
      <c r="Y134">
        <v>2.44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3</v>
      </c>
      <c r="AG134">
        <v>5</v>
      </c>
      <c r="AH134">
        <v>2</v>
      </c>
      <c r="AI134">
        <v>31236908</v>
      </c>
      <c r="AJ134">
        <v>136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ROW(Source!A70)</f>
        <v>70</v>
      </c>
      <c r="B135">
        <v>31236909</v>
      </c>
      <c r="C135">
        <v>31236900</v>
      </c>
      <c r="D135">
        <v>9415249</v>
      </c>
      <c r="E135">
        <v>1</v>
      </c>
      <c r="F135">
        <v>1</v>
      </c>
      <c r="G135">
        <v>1</v>
      </c>
      <c r="H135">
        <v>1</v>
      </c>
      <c r="I135" t="s">
        <v>343</v>
      </c>
      <c r="J135" t="s">
        <v>3</v>
      </c>
      <c r="K135" t="s">
        <v>344</v>
      </c>
      <c r="L135">
        <v>1369</v>
      </c>
      <c r="N135">
        <v>1013</v>
      </c>
      <c r="O135" t="s">
        <v>339</v>
      </c>
      <c r="P135" t="s">
        <v>339</v>
      </c>
      <c r="Q135">
        <v>1</v>
      </c>
      <c r="X135">
        <v>15.72</v>
      </c>
      <c r="Y135">
        <v>0</v>
      </c>
      <c r="Z135">
        <v>0</v>
      </c>
      <c r="AA135">
        <v>0</v>
      </c>
      <c r="AB135">
        <v>8.02</v>
      </c>
      <c r="AC135">
        <v>0</v>
      </c>
      <c r="AD135">
        <v>1</v>
      </c>
      <c r="AE135">
        <v>1</v>
      </c>
      <c r="AF135" t="s">
        <v>3</v>
      </c>
      <c r="AG135">
        <v>15.72</v>
      </c>
      <c r="AH135">
        <v>2</v>
      </c>
      <c r="AI135">
        <v>31236901</v>
      </c>
      <c r="AJ135">
        <v>137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ROW(Source!A70)</f>
        <v>70</v>
      </c>
      <c r="B136">
        <v>31236910</v>
      </c>
      <c r="C136">
        <v>31236900</v>
      </c>
      <c r="D136">
        <v>121548</v>
      </c>
      <c r="E136">
        <v>1</v>
      </c>
      <c r="F136">
        <v>1</v>
      </c>
      <c r="G136">
        <v>1</v>
      </c>
      <c r="H136">
        <v>1</v>
      </c>
      <c r="I136" t="s">
        <v>26</v>
      </c>
      <c r="J136" t="s">
        <v>3</v>
      </c>
      <c r="K136" t="s">
        <v>331</v>
      </c>
      <c r="L136">
        <v>608254</v>
      </c>
      <c r="N136">
        <v>1013</v>
      </c>
      <c r="O136" t="s">
        <v>332</v>
      </c>
      <c r="P136" t="s">
        <v>332</v>
      </c>
      <c r="Q136">
        <v>1</v>
      </c>
      <c r="X136">
        <v>13.88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2</v>
      </c>
      <c r="AF136" t="s">
        <v>3</v>
      </c>
      <c r="AG136">
        <v>13.88</v>
      </c>
      <c r="AH136">
        <v>2</v>
      </c>
      <c r="AI136">
        <v>31236902</v>
      </c>
      <c r="AJ136">
        <v>138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ROW(Source!A70)</f>
        <v>70</v>
      </c>
      <c r="B137">
        <v>31236911</v>
      </c>
      <c r="C137">
        <v>31236900</v>
      </c>
      <c r="D137">
        <v>24265924</v>
      </c>
      <c r="E137">
        <v>1</v>
      </c>
      <c r="F137">
        <v>1</v>
      </c>
      <c r="G137">
        <v>1</v>
      </c>
      <c r="H137">
        <v>2</v>
      </c>
      <c r="I137" t="s">
        <v>345</v>
      </c>
      <c r="J137" t="s">
        <v>346</v>
      </c>
      <c r="K137" t="s">
        <v>347</v>
      </c>
      <c r="L137">
        <v>1368</v>
      </c>
      <c r="N137">
        <v>1011</v>
      </c>
      <c r="O137" t="s">
        <v>336</v>
      </c>
      <c r="P137" t="s">
        <v>336</v>
      </c>
      <c r="Q137">
        <v>1</v>
      </c>
      <c r="X137">
        <v>4.29</v>
      </c>
      <c r="Y137">
        <v>0</v>
      </c>
      <c r="Z137">
        <v>89.99</v>
      </c>
      <c r="AA137">
        <v>10.06</v>
      </c>
      <c r="AB137">
        <v>0</v>
      </c>
      <c r="AC137">
        <v>0</v>
      </c>
      <c r="AD137">
        <v>1</v>
      </c>
      <c r="AE137">
        <v>0</v>
      </c>
      <c r="AF137" t="s">
        <v>3</v>
      </c>
      <c r="AG137">
        <v>4.29</v>
      </c>
      <c r="AH137">
        <v>2</v>
      </c>
      <c r="AI137">
        <v>31236903</v>
      </c>
      <c r="AJ137">
        <v>139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ROW(Source!A70)</f>
        <v>70</v>
      </c>
      <c r="B138">
        <v>31236912</v>
      </c>
      <c r="C138">
        <v>31236900</v>
      </c>
      <c r="D138">
        <v>24262054</v>
      </c>
      <c r="E138">
        <v>1</v>
      </c>
      <c r="F138">
        <v>1</v>
      </c>
      <c r="G138">
        <v>1</v>
      </c>
      <c r="H138">
        <v>2</v>
      </c>
      <c r="I138" t="s">
        <v>348</v>
      </c>
      <c r="J138" t="s">
        <v>349</v>
      </c>
      <c r="K138" t="s">
        <v>350</v>
      </c>
      <c r="L138">
        <v>1368</v>
      </c>
      <c r="N138">
        <v>1011</v>
      </c>
      <c r="O138" t="s">
        <v>336</v>
      </c>
      <c r="P138" t="s">
        <v>336</v>
      </c>
      <c r="Q138">
        <v>1</v>
      </c>
      <c r="X138">
        <v>1.77</v>
      </c>
      <c r="Y138">
        <v>0</v>
      </c>
      <c r="Z138">
        <v>123</v>
      </c>
      <c r="AA138">
        <v>13.5</v>
      </c>
      <c r="AB138">
        <v>0</v>
      </c>
      <c r="AC138">
        <v>0</v>
      </c>
      <c r="AD138">
        <v>1</v>
      </c>
      <c r="AE138">
        <v>0</v>
      </c>
      <c r="AF138" t="s">
        <v>3</v>
      </c>
      <c r="AG138">
        <v>1.77</v>
      </c>
      <c r="AH138">
        <v>2</v>
      </c>
      <c r="AI138">
        <v>31236904</v>
      </c>
      <c r="AJ138">
        <v>140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ROW(Source!A70)</f>
        <v>70</v>
      </c>
      <c r="B139">
        <v>31236913</v>
      </c>
      <c r="C139">
        <v>31236900</v>
      </c>
      <c r="D139">
        <v>24394737</v>
      </c>
      <c r="E139">
        <v>1</v>
      </c>
      <c r="F139">
        <v>1</v>
      </c>
      <c r="G139">
        <v>1</v>
      </c>
      <c r="H139">
        <v>2</v>
      </c>
      <c r="I139" t="s">
        <v>351</v>
      </c>
      <c r="J139" t="s">
        <v>352</v>
      </c>
      <c r="K139" t="s">
        <v>353</v>
      </c>
      <c r="L139">
        <v>1368</v>
      </c>
      <c r="N139">
        <v>1011</v>
      </c>
      <c r="O139" t="s">
        <v>336</v>
      </c>
      <c r="P139" t="s">
        <v>336</v>
      </c>
      <c r="Q139">
        <v>1</v>
      </c>
      <c r="X139">
        <v>7.08</v>
      </c>
      <c r="Y139">
        <v>0</v>
      </c>
      <c r="Z139">
        <v>206.01</v>
      </c>
      <c r="AA139">
        <v>14.4</v>
      </c>
      <c r="AB139">
        <v>0</v>
      </c>
      <c r="AC139">
        <v>0</v>
      </c>
      <c r="AD139">
        <v>1</v>
      </c>
      <c r="AE139">
        <v>0</v>
      </c>
      <c r="AF139" t="s">
        <v>3</v>
      </c>
      <c r="AG139">
        <v>7.08</v>
      </c>
      <c r="AH139">
        <v>2</v>
      </c>
      <c r="AI139">
        <v>31236905</v>
      </c>
      <c r="AJ139">
        <v>141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ROW(Source!A70)</f>
        <v>70</v>
      </c>
      <c r="B140">
        <v>31236914</v>
      </c>
      <c r="C140">
        <v>31236900</v>
      </c>
      <c r="D140">
        <v>24262988</v>
      </c>
      <c r="E140">
        <v>1</v>
      </c>
      <c r="F140">
        <v>1</v>
      </c>
      <c r="G140">
        <v>1</v>
      </c>
      <c r="H140">
        <v>2</v>
      </c>
      <c r="I140" t="s">
        <v>354</v>
      </c>
      <c r="J140" t="s">
        <v>355</v>
      </c>
      <c r="K140" t="s">
        <v>356</v>
      </c>
      <c r="L140">
        <v>1368</v>
      </c>
      <c r="N140">
        <v>1011</v>
      </c>
      <c r="O140" t="s">
        <v>336</v>
      </c>
      <c r="P140" t="s">
        <v>336</v>
      </c>
      <c r="Q140">
        <v>1</v>
      </c>
      <c r="X140">
        <v>0.74</v>
      </c>
      <c r="Y140">
        <v>0</v>
      </c>
      <c r="Z140">
        <v>110</v>
      </c>
      <c r="AA140">
        <v>11.6</v>
      </c>
      <c r="AB140">
        <v>0</v>
      </c>
      <c r="AC140">
        <v>0</v>
      </c>
      <c r="AD140">
        <v>1</v>
      </c>
      <c r="AE140">
        <v>0</v>
      </c>
      <c r="AF140" t="s">
        <v>3</v>
      </c>
      <c r="AG140">
        <v>0.74</v>
      </c>
      <c r="AH140">
        <v>2</v>
      </c>
      <c r="AI140">
        <v>31236906</v>
      </c>
      <c r="AJ140">
        <v>142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ROW(Source!A70)</f>
        <v>70</v>
      </c>
      <c r="B141">
        <v>31236915</v>
      </c>
      <c r="C141">
        <v>31236900</v>
      </c>
      <c r="D141">
        <v>24268373</v>
      </c>
      <c r="E141">
        <v>1</v>
      </c>
      <c r="F141">
        <v>1</v>
      </c>
      <c r="G141">
        <v>1</v>
      </c>
      <c r="H141">
        <v>3</v>
      </c>
      <c r="I141" t="s">
        <v>451</v>
      </c>
      <c r="J141" t="s">
        <v>452</v>
      </c>
      <c r="K141" t="s">
        <v>453</v>
      </c>
      <c r="L141">
        <v>1339</v>
      </c>
      <c r="N141">
        <v>1007</v>
      </c>
      <c r="O141" t="s">
        <v>68</v>
      </c>
      <c r="P141" t="s">
        <v>68</v>
      </c>
      <c r="Q141">
        <v>1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1</v>
      </c>
      <c r="AD141">
        <v>0</v>
      </c>
      <c r="AE141">
        <v>0</v>
      </c>
      <c r="AF141" t="s">
        <v>3</v>
      </c>
      <c r="AG141">
        <v>0</v>
      </c>
      <c r="AH141">
        <v>3</v>
      </c>
      <c r="AI141">
        <v>-1</v>
      </c>
      <c r="AJ141" t="s">
        <v>3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ROW(Source!A70)</f>
        <v>70</v>
      </c>
      <c r="B142">
        <v>31236916</v>
      </c>
      <c r="C142">
        <v>31236900</v>
      </c>
      <c r="D142">
        <v>24262983</v>
      </c>
      <c r="E142">
        <v>1</v>
      </c>
      <c r="F142">
        <v>1</v>
      </c>
      <c r="G142">
        <v>1</v>
      </c>
      <c r="H142">
        <v>3</v>
      </c>
      <c r="I142" t="s">
        <v>357</v>
      </c>
      <c r="J142" t="s">
        <v>358</v>
      </c>
      <c r="K142" t="s">
        <v>359</v>
      </c>
      <c r="L142">
        <v>1339</v>
      </c>
      <c r="N142">
        <v>1007</v>
      </c>
      <c r="O142" t="s">
        <v>68</v>
      </c>
      <c r="P142" t="s">
        <v>68</v>
      </c>
      <c r="Q142">
        <v>1</v>
      </c>
      <c r="X142">
        <v>5</v>
      </c>
      <c r="Y142">
        <v>2.44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3</v>
      </c>
      <c r="AG142">
        <v>5</v>
      </c>
      <c r="AH142">
        <v>2</v>
      </c>
      <c r="AI142">
        <v>31236908</v>
      </c>
      <c r="AJ142">
        <v>144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ROW(Source!A73)</f>
        <v>73</v>
      </c>
      <c r="B143">
        <v>31236926</v>
      </c>
      <c r="C143">
        <v>31236918</v>
      </c>
      <c r="D143">
        <v>9418246</v>
      </c>
      <c r="E143">
        <v>1</v>
      </c>
      <c r="F143">
        <v>1</v>
      </c>
      <c r="G143">
        <v>1</v>
      </c>
      <c r="H143">
        <v>1</v>
      </c>
      <c r="I143" t="s">
        <v>374</v>
      </c>
      <c r="J143" t="s">
        <v>3</v>
      </c>
      <c r="K143" t="s">
        <v>375</v>
      </c>
      <c r="L143">
        <v>1369</v>
      </c>
      <c r="N143">
        <v>1013</v>
      </c>
      <c r="O143" t="s">
        <v>339</v>
      </c>
      <c r="P143" t="s">
        <v>339</v>
      </c>
      <c r="Q143">
        <v>1</v>
      </c>
      <c r="X143">
        <v>0.42</v>
      </c>
      <c r="Y143">
        <v>0</v>
      </c>
      <c r="Z143">
        <v>0</v>
      </c>
      <c r="AA143">
        <v>0</v>
      </c>
      <c r="AB143">
        <v>8.4600000000000009</v>
      </c>
      <c r="AC143">
        <v>0</v>
      </c>
      <c r="AD143">
        <v>1</v>
      </c>
      <c r="AE143">
        <v>1</v>
      </c>
      <c r="AF143" t="s">
        <v>3</v>
      </c>
      <c r="AG143">
        <v>0.42</v>
      </c>
      <c r="AH143">
        <v>2</v>
      </c>
      <c r="AI143">
        <v>31236919</v>
      </c>
      <c r="AJ143">
        <v>145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ROW(Source!A73)</f>
        <v>73</v>
      </c>
      <c r="B144">
        <v>31236927</v>
      </c>
      <c r="C144">
        <v>31236918</v>
      </c>
      <c r="D144">
        <v>121548</v>
      </c>
      <c r="E144">
        <v>1</v>
      </c>
      <c r="F144">
        <v>1</v>
      </c>
      <c r="G144">
        <v>1</v>
      </c>
      <c r="H144">
        <v>1</v>
      </c>
      <c r="I144" t="s">
        <v>26</v>
      </c>
      <c r="J144" t="s">
        <v>3</v>
      </c>
      <c r="K144" t="s">
        <v>331</v>
      </c>
      <c r="L144">
        <v>608254</v>
      </c>
      <c r="N144">
        <v>1013</v>
      </c>
      <c r="O144" t="s">
        <v>332</v>
      </c>
      <c r="P144" t="s">
        <v>332</v>
      </c>
      <c r="Q144">
        <v>1</v>
      </c>
      <c r="X144">
        <v>0.91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2</v>
      </c>
      <c r="AF144" t="s">
        <v>3</v>
      </c>
      <c r="AG144">
        <v>0.91</v>
      </c>
      <c r="AH144">
        <v>2</v>
      </c>
      <c r="AI144">
        <v>31236920</v>
      </c>
      <c r="AJ144">
        <v>146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ROW(Source!A73)</f>
        <v>73</v>
      </c>
      <c r="B145">
        <v>31236928</v>
      </c>
      <c r="C145">
        <v>31236918</v>
      </c>
      <c r="D145">
        <v>24395585</v>
      </c>
      <c r="E145">
        <v>1</v>
      </c>
      <c r="F145">
        <v>1</v>
      </c>
      <c r="G145">
        <v>1</v>
      </c>
      <c r="H145">
        <v>2</v>
      </c>
      <c r="I145" t="s">
        <v>412</v>
      </c>
      <c r="J145" t="s">
        <v>413</v>
      </c>
      <c r="K145" t="s">
        <v>414</v>
      </c>
      <c r="L145">
        <v>1368</v>
      </c>
      <c r="N145">
        <v>1011</v>
      </c>
      <c r="O145" t="s">
        <v>336</v>
      </c>
      <c r="P145" t="s">
        <v>336</v>
      </c>
      <c r="Q145">
        <v>1</v>
      </c>
      <c r="X145">
        <v>0.44</v>
      </c>
      <c r="Y145">
        <v>0</v>
      </c>
      <c r="Z145">
        <v>86.5</v>
      </c>
      <c r="AA145">
        <v>11.6</v>
      </c>
      <c r="AB145">
        <v>0</v>
      </c>
      <c r="AC145">
        <v>0</v>
      </c>
      <c r="AD145">
        <v>1</v>
      </c>
      <c r="AE145">
        <v>0</v>
      </c>
      <c r="AF145" t="s">
        <v>3</v>
      </c>
      <c r="AG145">
        <v>0.44</v>
      </c>
      <c r="AH145">
        <v>2</v>
      </c>
      <c r="AI145">
        <v>31236921</v>
      </c>
      <c r="AJ145">
        <v>147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ROW(Source!A73)</f>
        <v>73</v>
      </c>
      <c r="B146">
        <v>31236929</v>
      </c>
      <c r="C146">
        <v>31236918</v>
      </c>
      <c r="D146">
        <v>24262988</v>
      </c>
      <c r="E146">
        <v>1</v>
      </c>
      <c r="F146">
        <v>1</v>
      </c>
      <c r="G146">
        <v>1</v>
      </c>
      <c r="H146">
        <v>2</v>
      </c>
      <c r="I146" t="s">
        <v>354</v>
      </c>
      <c r="J146" t="s">
        <v>355</v>
      </c>
      <c r="K146" t="s">
        <v>356</v>
      </c>
      <c r="L146">
        <v>1368</v>
      </c>
      <c r="N146">
        <v>1011</v>
      </c>
      <c r="O146" t="s">
        <v>336</v>
      </c>
      <c r="P146" t="s">
        <v>336</v>
      </c>
      <c r="Q146">
        <v>1</v>
      </c>
      <c r="X146">
        <v>0.03</v>
      </c>
      <c r="Y146">
        <v>0</v>
      </c>
      <c r="Z146">
        <v>110</v>
      </c>
      <c r="AA146">
        <v>11.6</v>
      </c>
      <c r="AB146">
        <v>0</v>
      </c>
      <c r="AC146">
        <v>0</v>
      </c>
      <c r="AD146">
        <v>1</v>
      </c>
      <c r="AE146">
        <v>0</v>
      </c>
      <c r="AF146" t="s">
        <v>3</v>
      </c>
      <c r="AG146">
        <v>0.03</v>
      </c>
      <c r="AH146">
        <v>2</v>
      </c>
      <c r="AI146">
        <v>31236922</v>
      </c>
      <c r="AJ146">
        <v>148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ROW(Source!A73)</f>
        <v>73</v>
      </c>
      <c r="B147">
        <v>31236930</v>
      </c>
      <c r="C147">
        <v>31236918</v>
      </c>
      <c r="D147">
        <v>24395586</v>
      </c>
      <c r="E147">
        <v>1</v>
      </c>
      <c r="F147">
        <v>1</v>
      </c>
      <c r="G147">
        <v>1</v>
      </c>
      <c r="H147">
        <v>2</v>
      </c>
      <c r="I147" t="s">
        <v>415</v>
      </c>
      <c r="J147" t="s">
        <v>416</v>
      </c>
      <c r="K147" t="s">
        <v>417</v>
      </c>
      <c r="L147">
        <v>1368</v>
      </c>
      <c r="N147">
        <v>1011</v>
      </c>
      <c r="O147" t="s">
        <v>336</v>
      </c>
      <c r="P147" t="s">
        <v>336</v>
      </c>
      <c r="Q147">
        <v>1</v>
      </c>
      <c r="X147">
        <v>0.44</v>
      </c>
      <c r="Y147">
        <v>0</v>
      </c>
      <c r="Z147">
        <v>1411.44</v>
      </c>
      <c r="AA147">
        <v>13.5</v>
      </c>
      <c r="AB147">
        <v>0</v>
      </c>
      <c r="AC147">
        <v>0</v>
      </c>
      <c r="AD147">
        <v>1</v>
      </c>
      <c r="AE147">
        <v>0</v>
      </c>
      <c r="AF147" t="s">
        <v>3</v>
      </c>
      <c r="AG147">
        <v>0.44</v>
      </c>
      <c r="AH147">
        <v>2</v>
      </c>
      <c r="AI147">
        <v>31236923</v>
      </c>
      <c r="AJ147">
        <v>149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ROW(Source!A73)</f>
        <v>73</v>
      </c>
      <c r="B148">
        <v>31236931</v>
      </c>
      <c r="C148">
        <v>31236918</v>
      </c>
      <c r="D148">
        <v>24276635</v>
      </c>
      <c r="E148">
        <v>1</v>
      </c>
      <c r="F148">
        <v>1</v>
      </c>
      <c r="G148">
        <v>1</v>
      </c>
      <c r="H148">
        <v>2</v>
      </c>
      <c r="I148" t="s">
        <v>418</v>
      </c>
      <c r="J148" t="s">
        <v>419</v>
      </c>
      <c r="K148" t="s">
        <v>420</v>
      </c>
      <c r="L148">
        <v>1368</v>
      </c>
      <c r="N148">
        <v>1011</v>
      </c>
      <c r="O148" t="s">
        <v>336</v>
      </c>
      <c r="P148" t="s">
        <v>336</v>
      </c>
      <c r="Q148">
        <v>1</v>
      </c>
      <c r="X148">
        <v>0.35</v>
      </c>
      <c r="Y148">
        <v>0</v>
      </c>
      <c r="Z148">
        <v>138.41999999999999</v>
      </c>
      <c r="AA148">
        <v>13.5</v>
      </c>
      <c r="AB148">
        <v>0</v>
      </c>
      <c r="AC148">
        <v>0</v>
      </c>
      <c r="AD148">
        <v>1</v>
      </c>
      <c r="AE148">
        <v>0</v>
      </c>
      <c r="AF148" t="s">
        <v>3</v>
      </c>
      <c r="AG148">
        <v>0.35</v>
      </c>
      <c r="AH148">
        <v>2</v>
      </c>
      <c r="AI148">
        <v>31236924</v>
      </c>
      <c r="AJ148">
        <v>150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ROW(Source!A73)</f>
        <v>73</v>
      </c>
      <c r="B149">
        <v>31236932</v>
      </c>
      <c r="C149">
        <v>31236918</v>
      </c>
      <c r="D149">
        <v>24262983</v>
      </c>
      <c r="E149">
        <v>1</v>
      </c>
      <c r="F149">
        <v>1</v>
      </c>
      <c r="G149">
        <v>1</v>
      </c>
      <c r="H149">
        <v>3</v>
      </c>
      <c r="I149" t="s">
        <v>357</v>
      </c>
      <c r="J149" t="s">
        <v>358</v>
      </c>
      <c r="K149" t="s">
        <v>359</v>
      </c>
      <c r="L149">
        <v>1339</v>
      </c>
      <c r="N149">
        <v>1007</v>
      </c>
      <c r="O149" t="s">
        <v>68</v>
      </c>
      <c r="P149" t="s">
        <v>68</v>
      </c>
      <c r="Q149">
        <v>1</v>
      </c>
      <c r="X149">
        <v>0.17499999999999999</v>
      </c>
      <c r="Y149">
        <v>2.44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0</v>
      </c>
      <c r="AF149" t="s">
        <v>3</v>
      </c>
      <c r="AG149">
        <v>0.17499999999999999</v>
      </c>
      <c r="AH149">
        <v>2</v>
      </c>
      <c r="AI149">
        <v>31236925</v>
      </c>
      <c r="AJ149">
        <v>151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ROW(Source!A74)</f>
        <v>74</v>
      </c>
      <c r="B150">
        <v>31236926</v>
      </c>
      <c r="C150">
        <v>31236918</v>
      </c>
      <c r="D150">
        <v>9418246</v>
      </c>
      <c r="E150">
        <v>1</v>
      </c>
      <c r="F150">
        <v>1</v>
      </c>
      <c r="G150">
        <v>1</v>
      </c>
      <c r="H150">
        <v>1</v>
      </c>
      <c r="I150" t="s">
        <v>374</v>
      </c>
      <c r="J150" t="s">
        <v>3</v>
      </c>
      <c r="K150" t="s">
        <v>375</v>
      </c>
      <c r="L150">
        <v>1369</v>
      </c>
      <c r="N150">
        <v>1013</v>
      </c>
      <c r="O150" t="s">
        <v>339</v>
      </c>
      <c r="P150" t="s">
        <v>339</v>
      </c>
      <c r="Q150">
        <v>1</v>
      </c>
      <c r="X150">
        <v>0.42</v>
      </c>
      <c r="Y150">
        <v>0</v>
      </c>
      <c r="Z150">
        <v>0</v>
      </c>
      <c r="AA150">
        <v>0</v>
      </c>
      <c r="AB150">
        <v>8.4600000000000009</v>
      </c>
      <c r="AC150">
        <v>0</v>
      </c>
      <c r="AD150">
        <v>1</v>
      </c>
      <c r="AE150">
        <v>1</v>
      </c>
      <c r="AF150" t="s">
        <v>3</v>
      </c>
      <c r="AG150">
        <v>0.42</v>
      </c>
      <c r="AH150">
        <v>2</v>
      </c>
      <c r="AI150">
        <v>31236919</v>
      </c>
      <c r="AJ150">
        <v>152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ROW(Source!A74)</f>
        <v>74</v>
      </c>
      <c r="B151">
        <v>31236927</v>
      </c>
      <c r="C151">
        <v>31236918</v>
      </c>
      <c r="D151">
        <v>121548</v>
      </c>
      <c r="E151">
        <v>1</v>
      </c>
      <c r="F151">
        <v>1</v>
      </c>
      <c r="G151">
        <v>1</v>
      </c>
      <c r="H151">
        <v>1</v>
      </c>
      <c r="I151" t="s">
        <v>26</v>
      </c>
      <c r="J151" t="s">
        <v>3</v>
      </c>
      <c r="K151" t="s">
        <v>331</v>
      </c>
      <c r="L151">
        <v>608254</v>
      </c>
      <c r="N151">
        <v>1013</v>
      </c>
      <c r="O151" t="s">
        <v>332</v>
      </c>
      <c r="P151" t="s">
        <v>332</v>
      </c>
      <c r="Q151">
        <v>1</v>
      </c>
      <c r="X151">
        <v>0.91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2</v>
      </c>
      <c r="AF151" t="s">
        <v>3</v>
      </c>
      <c r="AG151">
        <v>0.91</v>
      </c>
      <c r="AH151">
        <v>2</v>
      </c>
      <c r="AI151">
        <v>31236920</v>
      </c>
      <c r="AJ151">
        <v>153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ROW(Source!A74)</f>
        <v>74</v>
      </c>
      <c r="B152">
        <v>31236928</v>
      </c>
      <c r="C152">
        <v>31236918</v>
      </c>
      <c r="D152">
        <v>24395585</v>
      </c>
      <c r="E152">
        <v>1</v>
      </c>
      <c r="F152">
        <v>1</v>
      </c>
      <c r="G152">
        <v>1</v>
      </c>
      <c r="H152">
        <v>2</v>
      </c>
      <c r="I152" t="s">
        <v>412</v>
      </c>
      <c r="J152" t="s">
        <v>413</v>
      </c>
      <c r="K152" t="s">
        <v>414</v>
      </c>
      <c r="L152">
        <v>1368</v>
      </c>
      <c r="N152">
        <v>1011</v>
      </c>
      <c r="O152" t="s">
        <v>336</v>
      </c>
      <c r="P152" t="s">
        <v>336</v>
      </c>
      <c r="Q152">
        <v>1</v>
      </c>
      <c r="X152">
        <v>0.44</v>
      </c>
      <c r="Y152">
        <v>0</v>
      </c>
      <c r="Z152">
        <v>86.5</v>
      </c>
      <c r="AA152">
        <v>11.6</v>
      </c>
      <c r="AB152">
        <v>0</v>
      </c>
      <c r="AC152">
        <v>0</v>
      </c>
      <c r="AD152">
        <v>1</v>
      </c>
      <c r="AE152">
        <v>0</v>
      </c>
      <c r="AF152" t="s">
        <v>3</v>
      </c>
      <c r="AG152">
        <v>0.44</v>
      </c>
      <c r="AH152">
        <v>2</v>
      </c>
      <c r="AI152">
        <v>31236921</v>
      </c>
      <c r="AJ152">
        <v>154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ROW(Source!A74)</f>
        <v>74</v>
      </c>
      <c r="B153">
        <v>31236929</v>
      </c>
      <c r="C153">
        <v>31236918</v>
      </c>
      <c r="D153">
        <v>24262988</v>
      </c>
      <c r="E153">
        <v>1</v>
      </c>
      <c r="F153">
        <v>1</v>
      </c>
      <c r="G153">
        <v>1</v>
      </c>
      <c r="H153">
        <v>2</v>
      </c>
      <c r="I153" t="s">
        <v>354</v>
      </c>
      <c r="J153" t="s">
        <v>355</v>
      </c>
      <c r="K153" t="s">
        <v>356</v>
      </c>
      <c r="L153">
        <v>1368</v>
      </c>
      <c r="N153">
        <v>1011</v>
      </c>
      <c r="O153" t="s">
        <v>336</v>
      </c>
      <c r="P153" t="s">
        <v>336</v>
      </c>
      <c r="Q153">
        <v>1</v>
      </c>
      <c r="X153">
        <v>0.03</v>
      </c>
      <c r="Y153">
        <v>0</v>
      </c>
      <c r="Z153">
        <v>110</v>
      </c>
      <c r="AA153">
        <v>11.6</v>
      </c>
      <c r="AB153">
        <v>0</v>
      </c>
      <c r="AC153">
        <v>0</v>
      </c>
      <c r="AD153">
        <v>1</v>
      </c>
      <c r="AE153">
        <v>0</v>
      </c>
      <c r="AF153" t="s">
        <v>3</v>
      </c>
      <c r="AG153">
        <v>0.03</v>
      </c>
      <c r="AH153">
        <v>2</v>
      </c>
      <c r="AI153">
        <v>31236922</v>
      </c>
      <c r="AJ153">
        <v>155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ROW(Source!A74)</f>
        <v>74</v>
      </c>
      <c r="B154">
        <v>31236930</v>
      </c>
      <c r="C154">
        <v>31236918</v>
      </c>
      <c r="D154">
        <v>24395586</v>
      </c>
      <c r="E154">
        <v>1</v>
      </c>
      <c r="F154">
        <v>1</v>
      </c>
      <c r="G154">
        <v>1</v>
      </c>
      <c r="H154">
        <v>2</v>
      </c>
      <c r="I154" t="s">
        <v>415</v>
      </c>
      <c r="J154" t="s">
        <v>416</v>
      </c>
      <c r="K154" t="s">
        <v>417</v>
      </c>
      <c r="L154">
        <v>1368</v>
      </c>
      <c r="N154">
        <v>1011</v>
      </c>
      <c r="O154" t="s">
        <v>336</v>
      </c>
      <c r="P154" t="s">
        <v>336</v>
      </c>
      <c r="Q154">
        <v>1</v>
      </c>
      <c r="X154">
        <v>0.44</v>
      </c>
      <c r="Y154">
        <v>0</v>
      </c>
      <c r="Z154">
        <v>1411.44</v>
      </c>
      <c r="AA154">
        <v>13.5</v>
      </c>
      <c r="AB154">
        <v>0</v>
      </c>
      <c r="AC154">
        <v>0</v>
      </c>
      <c r="AD154">
        <v>1</v>
      </c>
      <c r="AE154">
        <v>0</v>
      </c>
      <c r="AF154" t="s">
        <v>3</v>
      </c>
      <c r="AG154">
        <v>0.44</v>
      </c>
      <c r="AH154">
        <v>2</v>
      </c>
      <c r="AI154">
        <v>31236923</v>
      </c>
      <c r="AJ154">
        <v>156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ROW(Source!A74)</f>
        <v>74</v>
      </c>
      <c r="B155">
        <v>31236931</v>
      </c>
      <c r="C155">
        <v>31236918</v>
      </c>
      <c r="D155">
        <v>24276635</v>
      </c>
      <c r="E155">
        <v>1</v>
      </c>
      <c r="F155">
        <v>1</v>
      </c>
      <c r="G155">
        <v>1</v>
      </c>
      <c r="H155">
        <v>2</v>
      </c>
      <c r="I155" t="s">
        <v>418</v>
      </c>
      <c r="J155" t="s">
        <v>419</v>
      </c>
      <c r="K155" t="s">
        <v>420</v>
      </c>
      <c r="L155">
        <v>1368</v>
      </c>
      <c r="N155">
        <v>1011</v>
      </c>
      <c r="O155" t="s">
        <v>336</v>
      </c>
      <c r="P155" t="s">
        <v>336</v>
      </c>
      <c r="Q155">
        <v>1</v>
      </c>
      <c r="X155">
        <v>0.35</v>
      </c>
      <c r="Y155">
        <v>0</v>
      </c>
      <c r="Z155">
        <v>138.41999999999999</v>
      </c>
      <c r="AA155">
        <v>13.5</v>
      </c>
      <c r="AB155">
        <v>0</v>
      </c>
      <c r="AC155">
        <v>0</v>
      </c>
      <c r="AD155">
        <v>1</v>
      </c>
      <c r="AE155">
        <v>0</v>
      </c>
      <c r="AF155" t="s">
        <v>3</v>
      </c>
      <c r="AG155">
        <v>0.35</v>
      </c>
      <c r="AH155">
        <v>2</v>
      </c>
      <c r="AI155">
        <v>31236924</v>
      </c>
      <c r="AJ155">
        <v>157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ROW(Source!A74)</f>
        <v>74</v>
      </c>
      <c r="B156">
        <v>31236932</v>
      </c>
      <c r="C156">
        <v>31236918</v>
      </c>
      <c r="D156">
        <v>24262983</v>
      </c>
      <c r="E156">
        <v>1</v>
      </c>
      <c r="F156">
        <v>1</v>
      </c>
      <c r="G156">
        <v>1</v>
      </c>
      <c r="H156">
        <v>3</v>
      </c>
      <c r="I156" t="s">
        <v>357</v>
      </c>
      <c r="J156" t="s">
        <v>358</v>
      </c>
      <c r="K156" t="s">
        <v>359</v>
      </c>
      <c r="L156">
        <v>1339</v>
      </c>
      <c r="N156">
        <v>1007</v>
      </c>
      <c r="O156" t="s">
        <v>68</v>
      </c>
      <c r="P156" t="s">
        <v>68</v>
      </c>
      <c r="Q156">
        <v>1</v>
      </c>
      <c r="X156">
        <v>0.17499999999999999</v>
      </c>
      <c r="Y156">
        <v>2.44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3</v>
      </c>
      <c r="AG156">
        <v>0.17499999999999999</v>
      </c>
      <c r="AH156">
        <v>2</v>
      </c>
      <c r="AI156">
        <v>31236925</v>
      </c>
      <c r="AJ156">
        <v>158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ROW(Source!A75)</f>
        <v>75</v>
      </c>
      <c r="B157">
        <v>31236943</v>
      </c>
      <c r="C157">
        <v>31236933</v>
      </c>
      <c r="D157">
        <v>9415440</v>
      </c>
      <c r="E157">
        <v>1</v>
      </c>
      <c r="F157">
        <v>1</v>
      </c>
      <c r="G157">
        <v>1</v>
      </c>
      <c r="H157">
        <v>1</v>
      </c>
      <c r="I157" t="s">
        <v>421</v>
      </c>
      <c r="J157" t="s">
        <v>3</v>
      </c>
      <c r="K157" t="s">
        <v>422</v>
      </c>
      <c r="L157">
        <v>1369</v>
      </c>
      <c r="N157">
        <v>1013</v>
      </c>
      <c r="O157" t="s">
        <v>339</v>
      </c>
      <c r="P157" t="s">
        <v>339</v>
      </c>
      <c r="Q157">
        <v>1</v>
      </c>
      <c r="X157">
        <v>22.42</v>
      </c>
      <c r="Y157">
        <v>0</v>
      </c>
      <c r="Z157">
        <v>0</v>
      </c>
      <c r="AA157">
        <v>0</v>
      </c>
      <c r="AB157">
        <v>8.31</v>
      </c>
      <c r="AC157">
        <v>0</v>
      </c>
      <c r="AD157">
        <v>1</v>
      </c>
      <c r="AE157">
        <v>1</v>
      </c>
      <c r="AF157" t="s">
        <v>3</v>
      </c>
      <c r="AG157">
        <v>22.42</v>
      </c>
      <c r="AH157">
        <v>2</v>
      </c>
      <c r="AI157">
        <v>31236934</v>
      </c>
      <c r="AJ157">
        <v>159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ROW(Source!A75)</f>
        <v>75</v>
      </c>
      <c r="B158">
        <v>31236944</v>
      </c>
      <c r="C158">
        <v>31236933</v>
      </c>
      <c r="D158">
        <v>121548</v>
      </c>
      <c r="E158">
        <v>1</v>
      </c>
      <c r="F158">
        <v>1</v>
      </c>
      <c r="G158">
        <v>1</v>
      </c>
      <c r="H158">
        <v>1</v>
      </c>
      <c r="I158" t="s">
        <v>26</v>
      </c>
      <c r="J158" t="s">
        <v>3</v>
      </c>
      <c r="K158" t="s">
        <v>331</v>
      </c>
      <c r="L158">
        <v>608254</v>
      </c>
      <c r="N158">
        <v>1013</v>
      </c>
      <c r="O158" t="s">
        <v>332</v>
      </c>
      <c r="P158" t="s">
        <v>332</v>
      </c>
      <c r="Q158">
        <v>1</v>
      </c>
      <c r="X158">
        <v>1.23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2</v>
      </c>
      <c r="AF158" t="s">
        <v>3</v>
      </c>
      <c r="AG158">
        <v>1.23</v>
      </c>
      <c r="AH158">
        <v>2</v>
      </c>
      <c r="AI158">
        <v>31236935</v>
      </c>
      <c r="AJ158">
        <v>160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ROW(Source!A75)</f>
        <v>75</v>
      </c>
      <c r="B159">
        <v>31236945</v>
      </c>
      <c r="C159">
        <v>31236933</v>
      </c>
      <c r="D159">
        <v>24266614</v>
      </c>
      <c r="E159">
        <v>1</v>
      </c>
      <c r="F159">
        <v>1</v>
      </c>
      <c r="G159">
        <v>1</v>
      </c>
      <c r="H159">
        <v>2</v>
      </c>
      <c r="I159" t="s">
        <v>423</v>
      </c>
      <c r="J159" t="s">
        <v>424</v>
      </c>
      <c r="K159" t="s">
        <v>425</v>
      </c>
      <c r="L159">
        <v>1368</v>
      </c>
      <c r="N159">
        <v>1011</v>
      </c>
      <c r="O159" t="s">
        <v>336</v>
      </c>
      <c r="P159" t="s">
        <v>336</v>
      </c>
      <c r="Q159">
        <v>1</v>
      </c>
      <c r="X159">
        <v>1.23</v>
      </c>
      <c r="Y159">
        <v>0</v>
      </c>
      <c r="Z159">
        <v>96.89</v>
      </c>
      <c r="AA159">
        <v>13.5</v>
      </c>
      <c r="AB159">
        <v>0</v>
      </c>
      <c r="AC159">
        <v>0</v>
      </c>
      <c r="AD159">
        <v>1</v>
      </c>
      <c r="AE159">
        <v>0</v>
      </c>
      <c r="AF159" t="s">
        <v>3</v>
      </c>
      <c r="AG159">
        <v>1.23</v>
      </c>
      <c r="AH159">
        <v>2</v>
      </c>
      <c r="AI159">
        <v>31236936</v>
      </c>
      <c r="AJ159">
        <v>161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ROW(Source!A75)</f>
        <v>75</v>
      </c>
      <c r="B160">
        <v>31236946</v>
      </c>
      <c r="C160">
        <v>31236933</v>
      </c>
      <c r="D160">
        <v>24268463</v>
      </c>
      <c r="E160">
        <v>1</v>
      </c>
      <c r="F160">
        <v>1</v>
      </c>
      <c r="G160">
        <v>1</v>
      </c>
      <c r="H160">
        <v>2</v>
      </c>
      <c r="I160" t="s">
        <v>426</v>
      </c>
      <c r="J160" t="s">
        <v>427</v>
      </c>
      <c r="K160" t="s">
        <v>428</v>
      </c>
      <c r="L160">
        <v>1368</v>
      </c>
      <c r="N160">
        <v>1011</v>
      </c>
      <c r="O160" t="s">
        <v>336</v>
      </c>
      <c r="P160" t="s">
        <v>336</v>
      </c>
      <c r="Q160">
        <v>1</v>
      </c>
      <c r="X160">
        <v>1.1200000000000001</v>
      </c>
      <c r="Y160">
        <v>0</v>
      </c>
      <c r="Z160">
        <v>0.5</v>
      </c>
      <c r="AA160">
        <v>0</v>
      </c>
      <c r="AB160">
        <v>0</v>
      </c>
      <c r="AC160">
        <v>0</v>
      </c>
      <c r="AD160">
        <v>1</v>
      </c>
      <c r="AE160">
        <v>0</v>
      </c>
      <c r="AF160" t="s">
        <v>3</v>
      </c>
      <c r="AG160">
        <v>1.1200000000000001</v>
      </c>
      <c r="AH160">
        <v>2</v>
      </c>
      <c r="AI160">
        <v>31236937</v>
      </c>
      <c r="AJ160">
        <v>162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ROW(Source!A75)</f>
        <v>75</v>
      </c>
      <c r="B161">
        <v>31236947</v>
      </c>
      <c r="C161">
        <v>31236933</v>
      </c>
      <c r="D161">
        <v>24262102</v>
      </c>
      <c r="E161">
        <v>1</v>
      </c>
      <c r="F161">
        <v>1</v>
      </c>
      <c r="G161">
        <v>1</v>
      </c>
      <c r="H161">
        <v>2</v>
      </c>
      <c r="I161" t="s">
        <v>368</v>
      </c>
      <c r="J161" t="s">
        <v>369</v>
      </c>
      <c r="K161" t="s">
        <v>370</v>
      </c>
      <c r="L161">
        <v>1368</v>
      </c>
      <c r="N161">
        <v>1011</v>
      </c>
      <c r="O161" t="s">
        <v>336</v>
      </c>
      <c r="P161" t="s">
        <v>336</v>
      </c>
      <c r="Q161">
        <v>1</v>
      </c>
      <c r="X161">
        <v>0.28999999999999998</v>
      </c>
      <c r="Y161">
        <v>0</v>
      </c>
      <c r="Z161">
        <v>87.17</v>
      </c>
      <c r="AA161">
        <v>11.6</v>
      </c>
      <c r="AB161">
        <v>0</v>
      </c>
      <c r="AC161">
        <v>0</v>
      </c>
      <c r="AD161">
        <v>1</v>
      </c>
      <c r="AE161">
        <v>0</v>
      </c>
      <c r="AF161" t="s">
        <v>3</v>
      </c>
      <c r="AG161">
        <v>0.28999999999999998</v>
      </c>
      <c r="AH161">
        <v>2</v>
      </c>
      <c r="AI161">
        <v>31236938</v>
      </c>
      <c r="AJ161">
        <v>163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ROW(Source!A75)</f>
        <v>75</v>
      </c>
      <c r="B162">
        <v>31236948</v>
      </c>
      <c r="C162">
        <v>31236933</v>
      </c>
      <c r="D162">
        <v>24262152</v>
      </c>
      <c r="E162">
        <v>1</v>
      </c>
      <c r="F162">
        <v>1</v>
      </c>
      <c r="G162">
        <v>1</v>
      </c>
      <c r="H162">
        <v>3</v>
      </c>
      <c r="I162" t="s">
        <v>376</v>
      </c>
      <c r="J162" t="s">
        <v>377</v>
      </c>
      <c r="K162" t="s">
        <v>378</v>
      </c>
      <c r="L162">
        <v>1348</v>
      </c>
      <c r="N162">
        <v>1009</v>
      </c>
      <c r="O162" t="s">
        <v>52</v>
      </c>
      <c r="P162" t="s">
        <v>52</v>
      </c>
      <c r="Q162">
        <v>1000</v>
      </c>
      <c r="X162">
        <v>1.1999999999999999E-3</v>
      </c>
      <c r="Y162">
        <v>11978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3</v>
      </c>
      <c r="AG162">
        <v>1.1999999999999999E-3</v>
      </c>
      <c r="AH162">
        <v>2</v>
      </c>
      <c r="AI162">
        <v>31236939</v>
      </c>
      <c r="AJ162">
        <v>164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ROW(Source!A75)</f>
        <v>75</v>
      </c>
      <c r="B163">
        <v>31236949</v>
      </c>
      <c r="C163">
        <v>31236933</v>
      </c>
      <c r="D163">
        <v>24298555</v>
      </c>
      <c r="E163">
        <v>1</v>
      </c>
      <c r="F163">
        <v>1</v>
      </c>
      <c r="G163">
        <v>1</v>
      </c>
      <c r="H163">
        <v>3</v>
      </c>
      <c r="I163" t="s">
        <v>429</v>
      </c>
      <c r="J163" t="s">
        <v>430</v>
      </c>
      <c r="K163" t="s">
        <v>431</v>
      </c>
      <c r="L163">
        <v>1339</v>
      </c>
      <c r="N163">
        <v>1007</v>
      </c>
      <c r="O163" t="s">
        <v>68</v>
      </c>
      <c r="P163" t="s">
        <v>68</v>
      </c>
      <c r="Q163">
        <v>1</v>
      </c>
      <c r="X163">
        <v>8.1000000000000003E-2</v>
      </c>
      <c r="Y163">
        <v>1100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3</v>
      </c>
      <c r="AG163">
        <v>8.1000000000000003E-2</v>
      </c>
      <c r="AH163">
        <v>2</v>
      </c>
      <c r="AI163">
        <v>31236940</v>
      </c>
      <c r="AJ163">
        <v>165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ROW(Source!A75)</f>
        <v>75</v>
      </c>
      <c r="B164">
        <v>31236950</v>
      </c>
      <c r="C164">
        <v>31236933</v>
      </c>
      <c r="D164">
        <v>24786312</v>
      </c>
      <c r="E164">
        <v>1</v>
      </c>
      <c r="F164">
        <v>1</v>
      </c>
      <c r="G164">
        <v>1</v>
      </c>
      <c r="H164">
        <v>3</v>
      </c>
      <c r="I164" t="s">
        <v>154</v>
      </c>
      <c r="J164" t="s">
        <v>156</v>
      </c>
      <c r="K164" t="s">
        <v>155</v>
      </c>
      <c r="L164">
        <v>1339</v>
      </c>
      <c r="N164">
        <v>1007</v>
      </c>
      <c r="O164" t="s">
        <v>68</v>
      </c>
      <c r="P164" t="s">
        <v>68</v>
      </c>
      <c r="Q164">
        <v>1</v>
      </c>
      <c r="X164">
        <v>10.199999999999999</v>
      </c>
      <c r="Y164">
        <v>600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0</v>
      </c>
      <c r="AF164" t="s">
        <v>3</v>
      </c>
      <c r="AG164">
        <v>10.199999999999999</v>
      </c>
      <c r="AH164">
        <v>2</v>
      </c>
      <c r="AI164">
        <v>31236942</v>
      </c>
      <c r="AJ164">
        <v>167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ROW(Source!A76)</f>
        <v>76</v>
      </c>
      <c r="B165">
        <v>31236943</v>
      </c>
      <c r="C165">
        <v>31236933</v>
      </c>
      <c r="D165">
        <v>9415440</v>
      </c>
      <c r="E165">
        <v>1</v>
      </c>
      <c r="F165">
        <v>1</v>
      </c>
      <c r="G165">
        <v>1</v>
      </c>
      <c r="H165">
        <v>1</v>
      </c>
      <c r="I165" t="s">
        <v>421</v>
      </c>
      <c r="J165" t="s">
        <v>3</v>
      </c>
      <c r="K165" t="s">
        <v>422</v>
      </c>
      <c r="L165">
        <v>1369</v>
      </c>
      <c r="N165">
        <v>1013</v>
      </c>
      <c r="O165" t="s">
        <v>339</v>
      </c>
      <c r="P165" t="s">
        <v>339</v>
      </c>
      <c r="Q165">
        <v>1</v>
      </c>
      <c r="X165">
        <v>22.42</v>
      </c>
      <c r="Y165">
        <v>0</v>
      </c>
      <c r="Z165">
        <v>0</v>
      </c>
      <c r="AA165">
        <v>0</v>
      </c>
      <c r="AB165">
        <v>8.31</v>
      </c>
      <c r="AC165">
        <v>0</v>
      </c>
      <c r="AD165">
        <v>1</v>
      </c>
      <c r="AE165">
        <v>1</v>
      </c>
      <c r="AF165" t="s">
        <v>3</v>
      </c>
      <c r="AG165">
        <v>22.42</v>
      </c>
      <c r="AH165">
        <v>2</v>
      </c>
      <c r="AI165">
        <v>31236934</v>
      </c>
      <c r="AJ165">
        <v>168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ROW(Source!A76)</f>
        <v>76</v>
      </c>
      <c r="B166">
        <v>31236944</v>
      </c>
      <c r="C166">
        <v>31236933</v>
      </c>
      <c r="D166">
        <v>121548</v>
      </c>
      <c r="E166">
        <v>1</v>
      </c>
      <c r="F166">
        <v>1</v>
      </c>
      <c r="G166">
        <v>1</v>
      </c>
      <c r="H166">
        <v>1</v>
      </c>
      <c r="I166" t="s">
        <v>26</v>
      </c>
      <c r="J166" t="s">
        <v>3</v>
      </c>
      <c r="K166" t="s">
        <v>331</v>
      </c>
      <c r="L166">
        <v>608254</v>
      </c>
      <c r="N166">
        <v>1013</v>
      </c>
      <c r="O166" t="s">
        <v>332</v>
      </c>
      <c r="P166" t="s">
        <v>332</v>
      </c>
      <c r="Q166">
        <v>1</v>
      </c>
      <c r="X166">
        <v>1.23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2</v>
      </c>
      <c r="AF166" t="s">
        <v>3</v>
      </c>
      <c r="AG166">
        <v>1.23</v>
      </c>
      <c r="AH166">
        <v>2</v>
      </c>
      <c r="AI166">
        <v>31236935</v>
      </c>
      <c r="AJ166">
        <v>169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ROW(Source!A76)</f>
        <v>76</v>
      </c>
      <c r="B167">
        <v>31236945</v>
      </c>
      <c r="C167">
        <v>31236933</v>
      </c>
      <c r="D167">
        <v>24266614</v>
      </c>
      <c r="E167">
        <v>1</v>
      </c>
      <c r="F167">
        <v>1</v>
      </c>
      <c r="G167">
        <v>1</v>
      </c>
      <c r="H167">
        <v>2</v>
      </c>
      <c r="I167" t="s">
        <v>423</v>
      </c>
      <c r="J167" t="s">
        <v>424</v>
      </c>
      <c r="K167" t="s">
        <v>425</v>
      </c>
      <c r="L167">
        <v>1368</v>
      </c>
      <c r="N167">
        <v>1011</v>
      </c>
      <c r="O167" t="s">
        <v>336</v>
      </c>
      <c r="P167" t="s">
        <v>336</v>
      </c>
      <c r="Q167">
        <v>1</v>
      </c>
      <c r="X167">
        <v>1.23</v>
      </c>
      <c r="Y167">
        <v>0</v>
      </c>
      <c r="Z167">
        <v>96.89</v>
      </c>
      <c r="AA167">
        <v>13.5</v>
      </c>
      <c r="AB167">
        <v>0</v>
      </c>
      <c r="AC167">
        <v>0</v>
      </c>
      <c r="AD167">
        <v>1</v>
      </c>
      <c r="AE167">
        <v>0</v>
      </c>
      <c r="AF167" t="s">
        <v>3</v>
      </c>
      <c r="AG167">
        <v>1.23</v>
      </c>
      <c r="AH167">
        <v>2</v>
      </c>
      <c r="AI167">
        <v>31236936</v>
      </c>
      <c r="AJ167">
        <v>170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ROW(Source!A76)</f>
        <v>76</v>
      </c>
      <c r="B168">
        <v>31236946</v>
      </c>
      <c r="C168">
        <v>31236933</v>
      </c>
      <c r="D168">
        <v>24268463</v>
      </c>
      <c r="E168">
        <v>1</v>
      </c>
      <c r="F168">
        <v>1</v>
      </c>
      <c r="G168">
        <v>1</v>
      </c>
      <c r="H168">
        <v>2</v>
      </c>
      <c r="I168" t="s">
        <v>426</v>
      </c>
      <c r="J168" t="s">
        <v>427</v>
      </c>
      <c r="K168" t="s">
        <v>428</v>
      </c>
      <c r="L168">
        <v>1368</v>
      </c>
      <c r="N168">
        <v>1011</v>
      </c>
      <c r="O168" t="s">
        <v>336</v>
      </c>
      <c r="P168" t="s">
        <v>336</v>
      </c>
      <c r="Q168">
        <v>1</v>
      </c>
      <c r="X168">
        <v>1.1200000000000001</v>
      </c>
      <c r="Y168">
        <v>0</v>
      </c>
      <c r="Z168">
        <v>0.5</v>
      </c>
      <c r="AA168">
        <v>0</v>
      </c>
      <c r="AB168">
        <v>0</v>
      </c>
      <c r="AC168">
        <v>0</v>
      </c>
      <c r="AD168">
        <v>1</v>
      </c>
      <c r="AE168">
        <v>0</v>
      </c>
      <c r="AF168" t="s">
        <v>3</v>
      </c>
      <c r="AG168">
        <v>1.1200000000000001</v>
      </c>
      <c r="AH168">
        <v>2</v>
      </c>
      <c r="AI168">
        <v>31236937</v>
      </c>
      <c r="AJ168">
        <v>171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ROW(Source!A76)</f>
        <v>76</v>
      </c>
      <c r="B169">
        <v>31236947</v>
      </c>
      <c r="C169">
        <v>31236933</v>
      </c>
      <c r="D169">
        <v>24262102</v>
      </c>
      <c r="E169">
        <v>1</v>
      </c>
      <c r="F169">
        <v>1</v>
      </c>
      <c r="G169">
        <v>1</v>
      </c>
      <c r="H169">
        <v>2</v>
      </c>
      <c r="I169" t="s">
        <v>368</v>
      </c>
      <c r="J169" t="s">
        <v>369</v>
      </c>
      <c r="K169" t="s">
        <v>370</v>
      </c>
      <c r="L169">
        <v>1368</v>
      </c>
      <c r="N169">
        <v>1011</v>
      </c>
      <c r="O169" t="s">
        <v>336</v>
      </c>
      <c r="P169" t="s">
        <v>336</v>
      </c>
      <c r="Q169">
        <v>1</v>
      </c>
      <c r="X169">
        <v>0.28999999999999998</v>
      </c>
      <c r="Y169">
        <v>0</v>
      </c>
      <c r="Z169">
        <v>87.17</v>
      </c>
      <c r="AA169">
        <v>11.6</v>
      </c>
      <c r="AB169">
        <v>0</v>
      </c>
      <c r="AC169">
        <v>0</v>
      </c>
      <c r="AD169">
        <v>1</v>
      </c>
      <c r="AE169">
        <v>0</v>
      </c>
      <c r="AF169" t="s">
        <v>3</v>
      </c>
      <c r="AG169">
        <v>0.28999999999999998</v>
      </c>
      <c r="AH169">
        <v>2</v>
      </c>
      <c r="AI169">
        <v>31236938</v>
      </c>
      <c r="AJ169">
        <v>172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ROW(Source!A76)</f>
        <v>76</v>
      </c>
      <c r="B170">
        <v>31236948</v>
      </c>
      <c r="C170">
        <v>31236933</v>
      </c>
      <c r="D170">
        <v>24262152</v>
      </c>
      <c r="E170">
        <v>1</v>
      </c>
      <c r="F170">
        <v>1</v>
      </c>
      <c r="G170">
        <v>1</v>
      </c>
      <c r="H170">
        <v>3</v>
      </c>
      <c r="I170" t="s">
        <v>376</v>
      </c>
      <c r="J170" t="s">
        <v>377</v>
      </c>
      <c r="K170" t="s">
        <v>378</v>
      </c>
      <c r="L170">
        <v>1348</v>
      </c>
      <c r="N170">
        <v>1009</v>
      </c>
      <c r="O170" t="s">
        <v>52</v>
      </c>
      <c r="P170" t="s">
        <v>52</v>
      </c>
      <c r="Q170">
        <v>1000</v>
      </c>
      <c r="X170">
        <v>1.1999999999999999E-3</v>
      </c>
      <c r="Y170">
        <v>11978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0</v>
      </c>
      <c r="AF170" t="s">
        <v>3</v>
      </c>
      <c r="AG170">
        <v>1.1999999999999999E-3</v>
      </c>
      <c r="AH170">
        <v>2</v>
      </c>
      <c r="AI170">
        <v>31236939</v>
      </c>
      <c r="AJ170">
        <v>173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ROW(Source!A76)</f>
        <v>76</v>
      </c>
      <c r="B171">
        <v>31236949</v>
      </c>
      <c r="C171">
        <v>31236933</v>
      </c>
      <c r="D171">
        <v>24298555</v>
      </c>
      <c r="E171">
        <v>1</v>
      </c>
      <c r="F171">
        <v>1</v>
      </c>
      <c r="G171">
        <v>1</v>
      </c>
      <c r="H171">
        <v>3</v>
      </c>
      <c r="I171" t="s">
        <v>429</v>
      </c>
      <c r="J171" t="s">
        <v>430</v>
      </c>
      <c r="K171" t="s">
        <v>431</v>
      </c>
      <c r="L171">
        <v>1339</v>
      </c>
      <c r="N171">
        <v>1007</v>
      </c>
      <c r="O171" t="s">
        <v>68</v>
      </c>
      <c r="P171" t="s">
        <v>68</v>
      </c>
      <c r="Q171">
        <v>1</v>
      </c>
      <c r="X171">
        <v>8.1000000000000003E-2</v>
      </c>
      <c r="Y171">
        <v>1100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3</v>
      </c>
      <c r="AG171">
        <v>8.1000000000000003E-2</v>
      </c>
      <c r="AH171">
        <v>2</v>
      </c>
      <c r="AI171">
        <v>31236940</v>
      </c>
      <c r="AJ171">
        <v>174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ROW(Source!A76)</f>
        <v>76</v>
      </c>
      <c r="B172">
        <v>31236950</v>
      </c>
      <c r="C172">
        <v>31236933</v>
      </c>
      <c r="D172">
        <v>24786312</v>
      </c>
      <c r="E172">
        <v>1</v>
      </c>
      <c r="F172">
        <v>1</v>
      </c>
      <c r="G172">
        <v>1</v>
      </c>
      <c r="H172">
        <v>3</v>
      </c>
      <c r="I172" t="s">
        <v>154</v>
      </c>
      <c r="J172" t="s">
        <v>156</v>
      </c>
      <c r="K172" t="s">
        <v>155</v>
      </c>
      <c r="L172">
        <v>1339</v>
      </c>
      <c r="N172">
        <v>1007</v>
      </c>
      <c r="O172" t="s">
        <v>68</v>
      </c>
      <c r="P172" t="s">
        <v>68</v>
      </c>
      <c r="Q172">
        <v>1</v>
      </c>
      <c r="X172">
        <v>10.199999999999999</v>
      </c>
      <c r="Y172">
        <v>600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0</v>
      </c>
      <c r="AF172" t="s">
        <v>3</v>
      </c>
      <c r="AG172">
        <v>10.199999999999999</v>
      </c>
      <c r="AH172">
        <v>2</v>
      </c>
      <c r="AI172">
        <v>31236942</v>
      </c>
      <c r="AJ172">
        <v>176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ROW(Source!A81)</f>
        <v>81</v>
      </c>
      <c r="B173">
        <v>31236963</v>
      </c>
      <c r="C173">
        <v>31236953</v>
      </c>
      <c r="D173">
        <v>9415440</v>
      </c>
      <c r="E173">
        <v>1</v>
      </c>
      <c r="F173">
        <v>1</v>
      </c>
      <c r="G173">
        <v>1</v>
      </c>
      <c r="H173">
        <v>1</v>
      </c>
      <c r="I173" t="s">
        <v>421</v>
      </c>
      <c r="J173" t="s">
        <v>3</v>
      </c>
      <c r="K173" t="s">
        <v>422</v>
      </c>
      <c r="L173">
        <v>1369</v>
      </c>
      <c r="N173">
        <v>1013</v>
      </c>
      <c r="O173" t="s">
        <v>339</v>
      </c>
      <c r="P173" t="s">
        <v>339</v>
      </c>
      <c r="Q173">
        <v>1</v>
      </c>
      <c r="X173">
        <v>1.43</v>
      </c>
      <c r="Y173">
        <v>0</v>
      </c>
      <c r="Z173">
        <v>0</v>
      </c>
      <c r="AA173">
        <v>0</v>
      </c>
      <c r="AB173">
        <v>8.31</v>
      </c>
      <c r="AC173">
        <v>0</v>
      </c>
      <c r="AD173">
        <v>1</v>
      </c>
      <c r="AE173">
        <v>1</v>
      </c>
      <c r="AF173" t="s">
        <v>165</v>
      </c>
      <c r="AG173">
        <v>7.1499999999999995</v>
      </c>
      <c r="AH173">
        <v>2</v>
      </c>
      <c r="AI173">
        <v>31236954</v>
      </c>
      <c r="AJ173">
        <v>177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ROW(Source!A81)</f>
        <v>81</v>
      </c>
      <c r="B174">
        <v>31236964</v>
      </c>
      <c r="C174">
        <v>31236953</v>
      </c>
      <c r="D174">
        <v>121548</v>
      </c>
      <c r="E174">
        <v>1</v>
      </c>
      <c r="F174">
        <v>1</v>
      </c>
      <c r="G174">
        <v>1</v>
      </c>
      <c r="H174">
        <v>1</v>
      </c>
      <c r="I174" t="s">
        <v>26</v>
      </c>
      <c r="J174" t="s">
        <v>3</v>
      </c>
      <c r="K174" t="s">
        <v>331</v>
      </c>
      <c r="L174">
        <v>608254</v>
      </c>
      <c r="N174">
        <v>1013</v>
      </c>
      <c r="O174" t="s">
        <v>332</v>
      </c>
      <c r="P174" t="s">
        <v>332</v>
      </c>
      <c r="Q174">
        <v>1</v>
      </c>
      <c r="X174">
        <v>0.12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2</v>
      </c>
      <c r="AF174" t="s">
        <v>165</v>
      </c>
      <c r="AG174">
        <v>0.6</v>
      </c>
      <c r="AH174">
        <v>2</v>
      </c>
      <c r="AI174">
        <v>31236955</v>
      </c>
      <c r="AJ174">
        <v>178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ROW(Source!A81)</f>
        <v>81</v>
      </c>
      <c r="B175">
        <v>31236965</v>
      </c>
      <c r="C175">
        <v>31236953</v>
      </c>
      <c r="D175">
        <v>24266614</v>
      </c>
      <c r="E175">
        <v>1</v>
      </c>
      <c r="F175">
        <v>1</v>
      </c>
      <c r="G175">
        <v>1</v>
      </c>
      <c r="H175">
        <v>2</v>
      </c>
      <c r="I175" t="s">
        <v>423</v>
      </c>
      <c r="J175" t="s">
        <v>424</v>
      </c>
      <c r="K175" t="s">
        <v>425</v>
      </c>
      <c r="L175">
        <v>1368</v>
      </c>
      <c r="N175">
        <v>1011</v>
      </c>
      <c r="O175" t="s">
        <v>336</v>
      </c>
      <c r="P175" t="s">
        <v>336</v>
      </c>
      <c r="Q175">
        <v>1</v>
      </c>
      <c r="X175">
        <v>0.12</v>
      </c>
      <c r="Y175">
        <v>0</v>
      </c>
      <c r="Z175">
        <v>96.89</v>
      </c>
      <c r="AA175">
        <v>13.5</v>
      </c>
      <c r="AB175">
        <v>0</v>
      </c>
      <c r="AC175">
        <v>0</v>
      </c>
      <c r="AD175">
        <v>1</v>
      </c>
      <c r="AE175">
        <v>0</v>
      </c>
      <c r="AF175" t="s">
        <v>165</v>
      </c>
      <c r="AG175">
        <v>0.6</v>
      </c>
      <c r="AH175">
        <v>2</v>
      </c>
      <c r="AI175">
        <v>31236956</v>
      </c>
      <c r="AJ175">
        <v>179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ROW(Source!A81)</f>
        <v>81</v>
      </c>
      <c r="B176">
        <v>31236966</v>
      </c>
      <c r="C176">
        <v>31236953</v>
      </c>
      <c r="D176">
        <v>24268463</v>
      </c>
      <c r="E176">
        <v>1</v>
      </c>
      <c r="F176">
        <v>1</v>
      </c>
      <c r="G176">
        <v>1</v>
      </c>
      <c r="H176">
        <v>2</v>
      </c>
      <c r="I176" t="s">
        <v>426</v>
      </c>
      <c r="J176" t="s">
        <v>427</v>
      </c>
      <c r="K176" t="s">
        <v>428</v>
      </c>
      <c r="L176">
        <v>1368</v>
      </c>
      <c r="N176">
        <v>1011</v>
      </c>
      <c r="O176" t="s">
        <v>336</v>
      </c>
      <c r="P176" t="s">
        <v>336</v>
      </c>
      <c r="Q176">
        <v>1</v>
      </c>
      <c r="X176">
        <v>7.0000000000000007E-2</v>
      </c>
      <c r="Y176">
        <v>0</v>
      </c>
      <c r="Z176">
        <v>0.5</v>
      </c>
      <c r="AA176">
        <v>0</v>
      </c>
      <c r="AB176">
        <v>0</v>
      </c>
      <c r="AC176">
        <v>0</v>
      </c>
      <c r="AD176">
        <v>1</v>
      </c>
      <c r="AE176">
        <v>0</v>
      </c>
      <c r="AF176" t="s">
        <v>165</v>
      </c>
      <c r="AG176">
        <v>0.35000000000000003</v>
      </c>
      <c r="AH176">
        <v>2</v>
      </c>
      <c r="AI176">
        <v>31236957</v>
      </c>
      <c r="AJ176">
        <v>180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ROW(Source!A81)</f>
        <v>81</v>
      </c>
      <c r="B177">
        <v>31236967</v>
      </c>
      <c r="C177">
        <v>31236953</v>
      </c>
      <c r="D177">
        <v>24262102</v>
      </c>
      <c r="E177">
        <v>1</v>
      </c>
      <c r="F177">
        <v>1</v>
      </c>
      <c r="G177">
        <v>1</v>
      </c>
      <c r="H177">
        <v>2</v>
      </c>
      <c r="I177" t="s">
        <v>368</v>
      </c>
      <c r="J177" t="s">
        <v>369</v>
      </c>
      <c r="K177" t="s">
        <v>370</v>
      </c>
      <c r="L177">
        <v>1368</v>
      </c>
      <c r="N177">
        <v>1011</v>
      </c>
      <c r="O177" t="s">
        <v>336</v>
      </c>
      <c r="P177" t="s">
        <v>336</v>
      </c>
      <c r="Q177">
        <v>1</v>
      </c>
      <c r="X177">
        <v>0.03</v>
      </c>
      <c r="Y177">
        <v>0</v>
      </c>
      <c r="Z177">
        <v>87.17</v>
      </c>
      <c r="AA177">
        <v>11.6</v>
      </c>
      <c r="AB177">
        <v>0</v>
      </c>
      <c r="AC177">
        <v>0</v>
      </c>
      <c r="AD177">
        <v>1</v>
      </c>
      <c r="AE177">
        <v>0</v>
      </c>
      <c r="AF177" t="s">
        <v>165</v>
      </c>
      <c r="AG177">
        <v>0.15</v>
      </c>
      <c r="AH177">
        <v>2</v>
      </c>
      <c r="AI177">
        <v>31236958</v>
      </c>
      <c r="AJ177">
        <v>181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ROW(Source!A81)</f>
        <v>81</v>
      </c>
      <c r="B178">
        <v>31236968</v>
      </c>
      <c r="C178">
        <v>31236953</v>
      </c>
      <c r="D178">
        <v>24262152</v>
      </c>
      <c r="E178">
        <v>1</v>
      </c>
      <c r="F178">
        <v>1</v>
      </c>
      <c r="G178">
        <v>1</v>
      </c>
      <c r="H178">
        <v>3</v>
      </c>
      <c r="I178" t="s">
        <v>376</v>
      </c>
      <c r="J178" t="s">
        <v>377</v>
      </c>
      <c r="K178" t="s">
        <v>378</v>
      </c>
      <c r="L178">
        <v>1348</v>
      </c>
      <c r="N178">
        <v>1009</v>
      </c>
      <c r="O178" t="s">
        <v>52</v>
      </c>
      <c r="P178" t="s">
        <v>52</v>
      </c>
      <c r="Q178">
        <v>1000</v>
      </c>
      <c r="X178">
        <v>1E-4</v>
      </c>
      <c r="Y178">
        <v>11978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0</v>
      </c>
      <c r="AF178" t="s">
        <v>165</v>
      </c>
      <c r="AG178">
        <v>5.0000000000000001E-4</v>
      </c>
      <c r="AH178">
        <v>2</v>
      </c>
      <c r="AI178">
        <v>31236959</v>
      </c>
      <c r="AJ178">
        <v>182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ROW(Source!A81)</f>
        <v>81</v>
      </c>
      <c r="B179">
        <v>31236969</v>
      </c>
      <c r="C179">
        <v>31236953</v>
      </c>
      <c r="D179">
        <v>24298555</v>
      </c>
      <c r="E179">
        <v>1</v>
      </c>
      <c r="F179">
        <v>1</v>
      </c>
      <c r="G179">
        <v>1</v>
      </c>
      <c r="H179">
        <v>3</v>
      </c>
      <c r="I179" t="s">
        <v>429</v>
      </c>
      <c r="J179" t="s">
        <v>430</v>
      </c>
      <c r="K179" t="s">
        <v>431</v>
      </c>
      <c r="L179">
        <v>1339</v>
      </c>
      <c r="N179">
        <v>1007</v>
      </c>
      <c r="O179" t="s">
        <v>68</v>
      </c>
      <c r="P179" t="s">
        <v>68</v>
      </c>
      <c r="Q179">
        <v>1</v>
      </c>
      <c r="X179">
        <v>8.0000000000000002E-3</v>
      </c>
      <c r="Y179">
        <v>1100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0</v>
      </c>
      <c r="AF179" t="s">
        <v>165</v>
      </c>
      <c r="AG179">
        <v>0.04</v>
      </c>
      <c r="AH179">
        <v>2</v>
      </c>
      <c r="AI179">
        <v>31236960</v>
      </c>
      <c r="AJ179">
        <v>183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ROW(Source!A81)</f>
        <v>81</v>
      </c>
      <c r="B180">
        <v>31236970</v>
      </c>
      <c r="C180">
        <v>31236953</v>
      </c>
      <c r="D180">
        <v>24786312</v>
      </c>
      <c r="E180">
        <v>1</v>
      </c>
      <c r="F180">
        <v>1</v>
      </c>
      <c r="G180">
        <v>1</v>
      </c>
      <c r="H180">
        <v>3</v>
      </c>
      <c r="I180" t="s">
        <v>154</v>
      </c>
      <c r="J180" t="s">
        <v>156</v>
      </c>
      <c r="K180" t="s">
        <v>155</v>
      </c>
      <c r="L180">
        <v>1339</v>
      </c>
      <c r="N180">
        <v>1007</v>
      </c>
      <c r="O180" t="s">
        <v>68</v>
      </c>
      <c r="P180" t="s">
        <v>68</v>
      </c>
      <c r="Q180">
        <v>1</v>
      </c>
      <c r="X180">
        <v>1.02</v>
      </c>
      <c r="Y180">
        <v>600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0</v>
      </c>
      <c r="AF180" t="s">
        <v>165</v>
      </c>
      <c r="AG180">
        <v>5.0999999999999996</v>
      </c>
      <c r="AH180">
        <v>2</v>
      </c>
      <c r="AI180">
        <v>31236962</v>
      </c>
      <c r="AJ180">
        <v>185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ROW(Source!A82)</f>
        <v>82</v>
      </c>
      <c r="B181">
        <v>31236963</v>
      </c>
      <c r="C181">
        <v>31236953</v>
      </c>
      <c r="D181">
        <v>9415440</v>
      </c>
      <c r="E181">
        <v>1</v>
      </c>
      <c r="F181">
        <v>1</v>
      </c>
      <c r="G181">
        <v>1</v>
      </c>
      <c r="H181">
        <v>1</v>
      </c>
      <c r="I181" t="s">
        <v>421</v>
      </c>
      <c r="J181" t="s">
        <v>3</v>
      </c>
      <c r="K181" t="s">
        <v>422</v>
      </c>
      <c r="L181">
        <v>1369</v>
      </c>
      <c r="N181">
        <v>1013</v>
      </c>
      <c r="O181" t="s">
        <v>339</v>
      </c>
      <c r="P181" t="s">
        <v>339</v>
      </c>
      <c r="Q181">
        <v>1</v>
      </c>
      <c r="X181">
        <v>1.43</v>
      </c>
      <c r="Y181">
        <v>0</v>
      </c>
      <c r="Z181">
        <v>0</v>
      </c>
      <c r="AA181">
        <v>0</v>
      </c>
      <c r="AB181">
        <v>8.31</v>
      </c>
      <c r="AC181">
        <v>0</v>
      </c>
      <c r="AD181">
        <v>1</v>
      </c>
      <c r="AE181">
        <v>1</v>
      </c>
      <c r="AF181" t="s">
        <v>165</v>
      </c>
      <c r="AG181">
        <v>7.1499999999999995</v>
      </c>
      <c r="AH181">
        <v>2</v>
      </c>
      <c r="AI181">
        <v>31236954</v>
      </c>
      <c r="AJ181">
        <v>186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ROW(Source!A82)</f>
        <v>82</v>
      </c>
      <c r="B182">
        <v>31236964</v>
      </c>
      <c r="C182">
        <v>31236953</v>
      </c>
      <c r="D182">
        <v>121548</v>
      </c>
      <c r="E182">
        <v>1</v>
      </c>
      <c r="F182">
        <v>1</v>
      </c>
      <c r="G182">
        <v>1</v>
      </c>
      <c r="H182">
        <v>1</v>
      </c>
      <c r="I182" t="s">
        <v>26</v>
      </c>
      <c r="J182" t="s">
        <v>3</v>
      </c>
      <c r="K182" t="s">
        <v>331</v>
      </c>
      <c r="L182">
        <v>608254</v>
      </c>
      <c r="N182">
        <v>1013</v>
      </c>
      <c r="O182" t="s">
        <v>332</v>
      </c>
      <c r="P182" t="s">
        <v>332</v>
      </c>
      <c r="Q182">
        <v>1</v>
      </c>
      <c r="X182">
        <v>0.12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2</v>
      </c>
      <c r="AF182" t="s">
        <v>165</v>
      </c>
      <c r="AG182">
        <v>0.6</v>
      </c>
      <c r="AH182">
        <v>2</v>
      </c>
      <c r="AI182">
        <v>31236955</v>
      </c>
      <c r="AJ182">
        <v>187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ROW(Source!A82)</f>
        <v>82</v>
      </c>
      <c r="B183">
        <v>31236965</v>
      </c>
      <c r="C183">
        <v>31236953</v>
      </c>
      <c r="D183">
        <v>24266614</v>
      </c>
      <c r="E183">
        <v>1</v>
      </c>
      <c r="F183">
        <v>1</v>
      </c>
      <c r="G183">
        <v>1</v>
      </c>
      <c r="H183">
        <v>2</v>
      </c>
      <c r="I183" t="s">
        <v>423</v>
      </c>
      <c r="J183" t="s">
        <v>424</v>
      </c>
      <c r="K183" t="s">
        <v>425</v>
      </c>
      <c r="L183">
        <v>1368</v>
      </c>
      <c r="N183">
        <v>1011</v>
      </c>
      <c r="O183" t="s">
        <v>336</v>
      </c>
      <c r="P183" t="s">
        <v>336</v>
      </c>
      <c r="Q183">
        <v>1</v>
      </c>
      <c r="X183">
        <v>0.12</v>
      </c>
      <c r="Y183">
        <v>0</v>
      </c>
      <c r="Z183">
        <v>96.89</v>
      </c>
      <c r="AA183">
        <v>13.5</v>
      </c>
      <c r="AB183">
        <v>0</v>
      </c>
      <c r="AC183">
        <v>0</v>
      </c>
      <c r="AD183">
        <v>1</v>
      </c>
      <c r="AE183">
        <v>0</v>
      </c>
      <c r="AF183" t="s">
        <v>165</v>
      </c>
      <c r="AG183">
        <v>0.6</v>
      </c>
      <c r="AH183">
        <v>2</v>
      </c>
      <c r="AI183">
        <v>31236956</v>
      </c>
      <c r="AJ183">
        <v>188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ROW(Source!A82)</f>
        <v>82</v>
      </c>
      <c r="B184">
        <v>31236966</v>
      </c>
      <c r="C184">
        <v>31236953</v>
      </c>
      <c r="D184">
        <v>24268463</v>
      </c>
      <c r="E184">
        <v>1</v>
      </c>
      <c r="F184">
        <v>1</v>
      </c>
      <c r="G184">
        <v>1</v>
      </c>
      <c r="H184">
        <v>2</v>
      </c>
      <c r="I184" t="s">
        <v>426</v>
      </c>
      <c r="J184" t="s">
        <v>427</v>
      </c>
      <c r="K184" t="s">
        <v>428</v>
      </c>
      <c r="L184">
        <v>1368</v>
      </c>
      <c r="N184">
        <v>1011</v>
      </c>
      <c r="O184" t="s">
        <v>336</v>
      </c>
      <c r="P184" t="s">
        <v>336</v>
      </c>
      <c r="Q184">
        <v>1</v>
      </c>
      <c r="X184">
        <v>7.0000000000000007E-2</v>
      </c>
      <c r="Y184">
        <v>0</v>
      </c>
      <c r="Z184">
        <v>0.5</v>
      </c>
      <c r="AA184">
        <v>0</v>
      </c>
      <c r="AB184">
        <v>0</v>
      </c>
      <c r="AC184">
        <v>0</v>
      </c>
      <c r="AD184">
        <v>1</v>
      </c>
      <c r="AE184">
        <v>0</v>
      </c>
      <c r="AF184" t="s">
        <v>165</v>
      </c>
      <c r="AG184">
        <v>0.35000000000000003</v>
      </c>
      <c r="AH184">
        <v>2</v>
      </c>
      <c r="AI184">
        <v>31236957</v>
      </c>
      <c r="AJ184">
        <v>189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ROW(Source!A82)</f>
        <v>82</v>
      </c>
      <c r="B185">
        <v>31236967</v>
      </c>
      <c r="C185">
        <v>31236953</v>
      </c>
      <c r="D185">
        <v>24262102</v>
      </c>
      <c r="E185">
        <v>1</v>
      </c>
      <c r="F185">
        <v>1</v>
      </c>
      <c r="G185">
        <v>1</v>
      </c>
      <c r="H185">
        <v>2</v>
      </c>
      <c r="I185" t="s">
        <v>368</v>
      </c>
      <c r="J185" t="s">
        <v>369</v>
      </c>
      <c r="K185" t="s">
        <v>370</v>
      </c>
      <c r="L185">
        <v>1368</v>
      </c>
      <c r="N185">
        <v>1011</v>
      </c>
      <c r="O185" t="s">
        <v>336</v>
      </c>
      <c r="P185" t="s">
        <v>336</v>
      </c>
      <c r="Q185">
        <v>1</v>
      </c>
      <c r="X185">
        <v>0.03</v>
      </c>
      <c r="Y185">
        <v>0</v>
      </c>
      <c r="Z185">
        <v>87.17</v>
      </c>
      <c r="AA185">
        <v>11.6</v>
      </c>
      <c r="AB185">
        <v>0</v>
      </c>
      <c r="AC185">
        <v>0</v>
      </c>
      <c r="AD185">
        <v>1</v>
      </c>
      <c r="AE185">
        <v>0</v>
      </c>
      <c r="AF185" t="s">
        <v>165</v>
      </c>
      <c r="AG185">
        <v>0.15</v>
      </c>
      <c r="AH185">
        <v>2</v>
      </c>
      <c r="AI185">
        <v>31236958</v>
      </c>
      <c r="AJ185">
        <v>190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ROW(Source!A82)</f>
        <v>82</v>
      </c>
      <c r="B186">
        <v>31236968</v>
      </c>
      <c r="C186">
        <v>31236953</v>
      </c>
      <c r="D186">
        <v>24262152</v>
      </c>
      <c r="E186">
        <v>1</v>
      </c>
      <c r="F186">
        <v>1</v>
      </c>
      <c r="G186">
        <v>1</v>
      </c>
      <c r="H186">
        <v>3</v>
      </c>
      <c r="I186" t="s">
        <v>376</v>
      </c>
      <c r="J186" t="s">
        <v>377</v>
      </c>
      <c r="K186" t="s">
        <v>378</v>
      </c>
      <c r="L186">
        <v>1348</v>
      </c>
      <c r="N186">
        <v>1009</v>
      </c>
      <c r="O186" t="s">
        <v>52</v>
      </c>
      <c r="P186" t="s">
        <v>52</v>
      </c>
      <c r="Q186">
        <v>1000</v>
      </c>
      <c r="X186">
        <v>1E-4</v>
      </c>
      <c r="Y186">
        <v>11978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0</v>
      </c>
      <c r="AF186" t="s">
        <v>165</v>
      </c>
      <c r="AG186">
        <v>5.0000000000000001E-4</v>
      </c>
      <c r="AH186">
        <v>2</v>
      </c>
      <c r="AI186">
        <v>31236959</v>
      </c>
      <c r="AJ186">
        <v>191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ROW(Source!A82)</f>
        <v>82</v>
      </c>
      <c r="B187">
        <v>31236969</v>
      </c>
      <c r="C187">
        <v>31236953</v>
      </c>
      <c r="D187">
        <v>24298555</v>
      </c>
      <c r="E187">
        <v>1</v>
      </c>
      <c r="F187">
        <v>1</v>
      </c>
      <c r="G187">
        <v>1</v>
      </c>
      <c r="H187">
        <v>3</v>
      </c>
      <c r="I187" t="s">
        <v>429</v>
      </c>
      <c r="J187" t="s">
        <v>430</v>
      </c>
      <c r="K187" t="s">
        <v>431</v>
      </c>
      <c r="L187">
        <v>1339</v>
      </c>
      <c r="N187">
        <v>1007</v>
      </c>
      <c r="O187" t="s">
        <v>68</v>
      </c>
      <c r="P187" t="s">
        <v>68</v>
      </c>
      <c r="Q187">
        <v>1</v>
      </c>
      <c r="X187">
        <v>8.0000000000000002E-3</v>
      </c>
      <c r="Y187">
        <v>1100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0</v>
      </c>
      <c r="AF187" t="s">
        <v>165</v>
      </c>
      <c r="AG187">
        <v>0.04</v>
      </c>
      <c r="AH187">
        <v>2</v>
      </c>
      <c r="AI187">
        <v>31236960</v>
      </c>
      <c r="AJ187">
        <v>192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ROW(Source!A82)</f>
        <v>82</v>
      </c>
      <c r="B188">
        <v>31236970</v>
      </c>
      <c r="C188">
        <v>31236953</v>
      </c>
      <c r="D188">
        <v>24786312</v>
      </c>
      <c r="E188">
        <v>1</v>
      </c>
      <c r="F188">
        <v>1</v>
      </c>
      <c r="G188">
        <v>1</v>
      </c>
      <c r="H188">
        <v>3</v>
      </c>
      <c r="I188" t="s">
        <v>154</v>
      </c>
      <c r="J188" t="s">
        <v>156</v>
      </c>
      <c r="K188" t="s">
        <v>155</v>
      </c>
      <c r="L188">
        <v>1339</v>
      </c>
      <c r="N188">
        <v>1007</v>
      </c>
      <c r="O188" t="s">
        <v>68</v>
      </c>
      <c r="P188" t="s">
        <v>68</v>
      </c>
      <c r="Q188">
        <v>1</v>
      </c>
      <c r="X188">
        <v>1.02</v>
      </c>
      <c r="Y188">
        <v>600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0</v>
      </c>
      <c r="AF188" t="s">
        <v>165</v>
      </c>
      <c r="AG188">
        <v>5.0999999999999996</v>
      </c>
      <c r="AH188">
        <v>2</v>
      </c>
      <c r="AI188">
        <v>31236962</v>
      </c>
      <c r="AJ188">
        <v>194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ROW(Source!A87)</f>
        <v>87</v>
      </c>
      <c r="B189">
        <v>31236984</v>
      </c>
      <c r="C189">
        <v>31236973</v>
      </c>
      <c r="D189">
        <v>9415746</v>
      </c>
      <c r="E189">
        <v>1</v>
      </c>
      <c r="F189">
        <v>1</v>
      </c>
      <c r="G189">
        <v>1</v>
      </c>
      <c r="H189">
        <v>1</v>
      </c>
      <c r="I189" t="s">
        <v>432</v>
      </c>
      <c r="J189" t="s">
        <v>3</v>
      </c>
      <c r="K189" t="s">
        <v>433</v>
      </c>
      <c r="L189">
        <v>1369</v>
      </c>
      <c r="N189">
        <v>1013</v>
      </c>
      <c r="O189" t="s">
        <v>339</v>
      </c>
      <c r="P189" t="s">
        <v>339</v>
      </c>
      <c r="Q189">
        <v>1</v>
      </c>
      <c r="X189">
        <v>12.64</v>
      </c>
      <c r="Y189">
        <v>0</v>
      </c>
      <c r="Z189">
        <v>0</v>
      </c>
      <c r="AA189">
        <v>0</v>
      </c>
      <c r="AB189">
        <v>8.86</v>
      </c>
      <c r="AC189">
        <v>0</v>
      </c>
      <c r="AD189">
        <v>1</v>
      </c>
      <c r="AE189">
        <v>1</v>
      </c>
      <c r="AF189" t="s">
        <v>3</v>
      </c>
      <c r="AG189">
        <v>12.64</v>
      </c>
      <c r="AH189">
        <v>2</v>
      </c>
      <c r="AI189">
        <v>31236974</v>
      </c>
      <c r="AJ189">
        <v>195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ROW(Source!A87)</f>
        <v>87</v>
      </c>
      <c r="B190">
        <v>31236985</v>
      </c>
      <c r="C190">
        <v>31236973</v>
      </c>
      <c r="D190">
        <v>121548</v>
      </c>
      <c r="E190">
        <v>1</v>
      </c>
      <c r="F190">
        <v>1</v>
      </c>
      <c r="G190">
        <v>1</v>
      </c>
      <c r="H190">
        <v>1</v>
      </c>
      <c r="I190" t="s">
        <v>26</v>
      </c>
      <c r="J190" t="s">
        <v>3</v>
      </c>
      <c r="K190" t="s">
        <v>331</v>
      </c>
      <c r="L190">
        <v>608254</v>
      </c>
      <c r="N190">
        <v>1013</v>
      </c>
      <c r="O190" t="s">
        <v>332</v>
      </c>
      <c r="P190" t="s">
        <v>332</v>
      </c>
      <c r="Q190">
        <v>1</v>
      </c>
      <c r="X190">
        <v>0.16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1</v>
      </c>
      <c r="AE190">
        <v>2</v>
      </c>
      <c r="AF190" t="s">
        <v>3</v>
      </c>
      <c r="AG190">
        <v>0.16</v>
      </c>
      <c r="AH190">
        <v>2</v>
      </c>
      <c r="AI190">
        <v>31236975</v>
      </c>
      <c r="AJ190">
        <v>196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ROW(Source!A87)</f>
        <v>87</v>
      </c>
      <c r="B191">
        <v>31236986</v>
      </c>
      <c r="C191">
        <v>31236973</v>
      </c>
      <c r="D191">
        <v>24262159</v>
      </c>
      <c r="E191">
        <v>1</v>
      </c>
      <c r="F191">
        <v>1</v>
      </c>
      <c r="G191">
        <v>1</v>
      </c>
      <c r="H191">
        <v>2</v>
      </c>
      <c r="I191" t="s">
        <v>362</v>
      </c>
      <c r="J191" t="s">
        <v>363</v>
      </c>
      <c r="K191" t="s">
        <v>364</v>
      </c>
      <c r="L191">
        <v>1368</v>
      </c>
      <c r="N191">
        <v>1011</v>
      </c>
      <c r="O191" t="s">
        <v>336</v>
      </c>
      <c r="P191" t="s">
        <v>336</v>
      </c>
      <c r="Q191">
        <v>1</v>
      </c>
      <c r="X191">
        <v>0.16</v>
      </c>
      <c r="Y191">
        <v>0</v>
      </c>
      <c r="Z191">
        <v>111.99</v>
      </c>
      <c r="AA191">
        <v>13.5</v>
      </c>
      <c r="AB191">
        <v>0</v>
      </c>
      <c r="AC191">
        <v>0</v>
      </c>
      <c r="AD191">
        <v>1</v>
      </c>
      <c r="AE191">
        <v>0</v>
      </c>
      <c r="AF191" t="s">
        <v>3</v>
      </c>
      <c r="AG191">
        <v>0.16</v>
      </c>
      <c r="AH191">
        <v>2</v>
      </c>
      <c r="AI191">
        <v>31236976</v>
      </c>
      <c r="AJ191">
        <v>197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ROW(Source!A87)</f>
        <v>87</v>
      </c>
      <c r="B192">
        <v>31236987</v>
      </c>
      <c r="C192">
        <v>31236973</v>
      </c>
      <c r="D192">
        <v>24262102</v>
      </c>
      <c r="E192">
        <v>1</v>
      </c>
      <c r="F192">
        <v>1</v>
      </c>
      <c r="G192">
        <v>1</v>
      </c>
      <c r="H192">
        <v>2</v>
      </c>
      <c r="I192" t="s">
        <v>368</v>
      </c>
      <c r="J192" t="s">
        <v>369</v>
      </c>
      <c r="K192" t="s">
        <v>370</v>
      </c>
      <c r="L192">
        <v>1368</v>
      </c>
      <c r="N192">
        <v>1011</v>
      </c>
      <c r="O192" t="s">
        <v>336</v>
      </c>
      <c r="P192" t="s">
        <v>336</v>
      </c>
      <c r="Q192">
        <v>1</v>
      </c>
      <c r="X192">
        <v>0.22</v>
      </c>
      <c r="Y192">
        <v>0</v>
      </c>
      <c r="Z192">
        <v>87.17</v>
      </c>
      <c r="AA192">
        <v>11.6</v>
      </c>
      <c r="AB192">
        <v>0</v>
      </c>
      <c r="AC192">
        <v>0</v>
      </c>
      <c r="AD192">
        <v>1</v>
      </c>
      <c r="AE192">
        <v>0</v>
      </c>
      <c r="AF192" t="s">
        <v>3</v>
      </c>
      <c r="AG192">
        <v>0.22</v>
      </c>
      <c r="AH192">
        <v>2</v>
      </c>
      <c r="AI192">
        <v>31236977</v>
      </c>
      <c r="AJ192">
        <v>198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ROW(Source!A87)</f>
        <v>87</v>
      </c>
      <c r="B193">
        <v>31236988</v>
      </c>
      <c r="C193">
        <v>31236973</v>
      </c>
      <c r="D193">
        <v>24298656</v>
      </c>
      <c r="E193">
        <v>1</v>
      </c>
      <c r="F193">
        <v>1</v>
      </c>
      <c r="G193">
        <v>1</v>
      </c>
      <c r="H193">
        <v>3</v>
      </c>
      <c r="I193" t="s">
        <v>434</v>
      </c>
      <c r="J193" t="s">
        <v>435</v>
      </c>
      <c r="K193" t="s">
        <v>436</v>
      </c>
      <c r="L193">
        <v>1348</v>
      </c>
      <c r="N193">
        <v>1009</v>
      </c>
      <c r="O193" t="s">
        <v>52</v>
      </c>
      <c r="P193" t="s">
        <v>52</v>
      </c>
      <c r="Q193">
        <v>1000</v>
      </c>
      <c r="X193">
        <v>2.8000000000000001E-2</v>
      </c>
      <c r="Y193">
        <v>10200</v>
      </c>
      <c r="Z193">
        <v>0</v>
      </c>
      <c r="AA193">
        <v>0</v>
      </c>
      <c r="AB193">
        <v>0</v>
      </c>
      <c r="AC193">
        <v>0</v>
      </c>
      <c r="AD193">
        <v>1</v>
      </c>
      <c r="AE193">
        <v>0</v>
      </c>
      <c r="AF193" t="s">
        <v>3</v>
      </c>
      <c r="AG193">
        <v>2.8000000000000001E-2</v>
      </c>
      <c r="AH193">
        <v>2</v>
      </c>
      <c r="AI193">
        <v>31236978</v>
      </c>
      <c r="AJ193">
        <v>199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ROW(Source!A87)</f>
        <v>87</v>
      </c>
      <c r="B194">
        <v>31236989</v>
      </c>
      <c r="C194">
        <v>31236973</v>
      </c>
      <c r="D194">
        <v>24304986</v>
      </c>
      <c r="E194">
        <v>1</v>
      </c>
      <c r="F194">
        <v>1</v>
      </c>
      <c r="G194">
        <v>1</v>
      </c>
      <c r="H194">
        <v>3</v>
      </c>
      <c r="I194" t="s">
        <v>174</v>
      </c>
      <c r="J194" t="s">
        <v>176</v>
      </c>
      <c r="K194" t="s">
        <v>175</v>
      </c>
      <c r="L194">
        <v>1348</v>
      </c>
      <c r="N194">
        <v>1009</v>
      </c>
      <c r="O194" t="s">
        <v>52</v>
      </c>
      <c r="P194" t="s">
        <v>52</v>
      </c>
      <c r="Q194">
        <v>1000</v>
      </c>
      <c r="X194">
        <v>1</v>
      </c>
      <c r="Y194">
        <v>5650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0</v>
      </c>
      <c r="AF194" t="s">
        <v>3</v>
      </c>
      <c r="AG194">
        <v>1</v>
      </c>
      <c r="AH194">
        <v>2</v>
      </c>
      <c r="AI194">
        <v>31236983</v>
      </c>
      <c r="AJ194">
        <v>202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ROW(Source!A88)</f>
        <v>88</v>
      </c>
      <c r="B195">
        <v>31236984</v>
      </c>
      <c r="C195">
        <v>31236973</v>
      </c>
      <c r="D195">
        <v>9415746</v>
      </c>
      <c r="E195">
        <v>1</v>
      </c>
      <c r="F195">
        <v>1</v>
      </c>
      <c r="G195">
        <v>1</v>
      </c>
      <c r="H195">
        <v>1</v>
      </c>
      <c r="I195" t="s">
        <v>432</v>
      </c>
      <c r="J195" t="s">
        <v>3</v>
      </c>
      <c r="K195" t="s">
        <v>433</v>
      </c>
      <c r="L195">
        <v>1369</v>
      </c>
      <c r="N195">
        <v>1013</v>
      </c>
      <c r="O195" t="s">
        <v>339</v>
      </c>
      <c r="P195" t="s">
        <v>339</v>
      </c>
      <c r="Q195">
        <v>1</v>
      </c>
      <c r="X195">
        <v>12.64</v>
      </c>
      <c r="Y195">
        <v>0</v>
      </c>
      <c r="Z195">
        <v>0</v>
      </c>
      <c r="AA195">
        <v>0</v>
      </c>
      <c r="AB195">
        <v>8.86</v>
      </c>
      <c r="AC195">
        <v>0</v>
      </c>
      <c r="AD195">
        <v>1</v>
      </c>
      <c r="AE195">
        <v>1</v>
      </c>
      <c r="AF195" t="s">
        <v>3</v>
      </c>
      <c r="AG195">
        <v>12.64</v>
      </c>
      <c r="AH195">
        <v>2</v>
      </c>
      <c r="AI195">
        <v>31236974</v>
      </c>
      <c r="AJ195">
        <v>203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ROW(Source!A88)</f>
        <v>88</v>
      </c>
      <c r="B196">
        <v>31236985</v>
      </c>
      <c r="C196">
        <v>31236973</v>
      </c>
      <c r="D196">
        <v>121548</v>
      </c>
      <c r="E196">
        <v>1</v>
      </c>
      <c r="F196">
        <v>1</v>
      </c>
      <c r="G196">
        <v>1</v>
      </c>
      <c r="H196">
        <v>1</v>
      </c>
      <c r="I196" t="s">
        <v>26</v>
      </c>
      <c r="J196" t="s">
        <v>3</v>
      </c>
      <c r="K196" t="s">
        <v>331</v>
      </c>
      <c r="L196">
        <v>608254</v>
      </c>
      <c r="N196">
        <v>1013</v>
      </c>
      <c r="O196" t="s">
        <v>332</v>
      </c>
      <c r="P196" t="s">
        <v>332</v>
      </c>
      <c r="Q196">
        <v>1</v>
      </c>
      <c r="X196">
        <v>0.16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1</v>
      </c>
      <c r="AE196">
        <v>2</v>
      </c>
      <c r="AF196" t="s">
        <v>3</v>
      </c>
      <c r="AG196">
        <v>0.16</v>
      </c>
      <c r="AH196">
        <v>2</v>
      </c>
      <c r="AI196">
        <v>31236975</v>
      </c>
      <c r="AJ196">
        <v>204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ROW(Source!A88)</f>
        <v>88</v>
      </c>
      <c r="B197">
        <v>31236986</v>
      </c>
      <c r="C197">
        <v>31236973</v>
      </c>
      <c r="D197">
        <v>24262159</v>
      </c>
      <c r="E197">
        <v>1</v>
      </c>
      <c r="F197">
        <v>1</v>
      </c>
      <c r="G197">
        <v>1</v>
      </c>
      <c r="H197">
        <v>2</v>
      </c>
      <c r="I197" t="s">
        <v>362</v>
      </c>
      <c r="J197" t="s">
        <v>363</v>
      </c>
      <c r="K197" t="s">
        <v>364</v>
      </c>
      <c r="L197">
        <v>1368</v>
      </c>
      <c r="N197">
        <v>1011</v>
      </c>
      <c r="O197" t="s">
        <v>336</v>
      </c>
      <c r="P197" t="s">
        <v>336</v>
      </c>
      <c r="Q197">
        <v>1</v>
      </c>
      <c r="X197">
        <v>0.16</v>
      </c>
      <c r="Y197">
        <v>0</v>
      </c>
      <c r="Z197">
        <v>111.99</v>
      </c>
      <c r="AA197">
        <v>13.5</v>
      </c>
      <c r="AB197">
        <v>0</v>
      </c>
      <c r="AC197">
        <v>0</v>
      </c>
      <c r="AD197">
        <v>1</v>
      </c>
      <c r="AE197">
        <v>0</v>
      </c>
      <c r="AF197" t="s">
        <v>3</v>
      </c>
      <c r="AG197">
        <v>0.16</v>
      </c>
      <c r="AH197">
        <v>2</v>
      </c>
      <c r="AI197">
        <v>31236976</v>
      </c>
      <c r="AJ197">
        <v>205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ROW(Source!A88)</f>
        <v>88</v>
      </c>
      <c r="B198">
        <v>31236987</v>
      </c>
      <c r="C198">
        <v>31236973</v>
      </c>
      <c r="D198">
        <v>24262102</v>
      </c>
      <c r="E198">
        <v>1</v>
      </c>
      <c r="F198">
        <v>1</v>
      </c>
      <c r="G198">
        <v>1</v>
      </c>
      <c r="H198">
        <v>2</v>
      </c>
      <c r="I198" t="s">
        <v>368</v>
      </c>
      <c r="J198" t="s">
        <v>369</v>
      </c>
      <c r="K198" t="s">
        <v>370</v>
      </c>
      <c r="L198">
        <v>1368</v>
      </c>
      <c r="N198">
        <v>1011</v>
      </c>
      <c r="O198" t="s">
        <v>336</v>
      </c>
      <c r="P198" t="s">
        <v>336</v>
      </c>
      <c r="Q198">
        <v>1</v>
      </c>
      <c r="X198">
        <v>0.22</v>
      </c>
      <c r="Y198">
        <v>0</v>
      </c>
      <c r="Z198">
        <v>87.17</v>
      </c>
      <c r="AA198">
        <v>11.6</v>
      </c>
      <c r="AB198">
        <v>0</v>
      </c>
      <c r="AC198">
        <v>0</v>
      </c>
      <c r="AD198">
        <v>1</v>
      </c>
      <c r="AE198">
        <v>0</v>
      </c>
      <c r="AF198" t="s">
        <v>3</v>
      </c>
      <c r="AG198">
        <v>0.22</v>
      </c>
      <c r="AH198">
        <v>2</v>
      </c>
      <c r="AI198">
        <v>31236977</v>
      </c>
      <c r="AJ198">
        <v>206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ROW(Source!A88)</f>
        <v>88</v>
      </c>
      <c r="B199">
        <v>31236988</v>
      </c>
      <c r="C199">
        <v>31236973</v>
      </c>
      <c r="D199">
        <v>24298656</v>
      </c>
      <c r="E199">
        <v>1</v>
      </c>
      <c r="F199">
        <v>1</v>
      </c>
      <c r="G199">
        <v>1</v>
      </c>
      <c r="H199">
        <v>3</v>
      </c>
      <c r="I199" t="s">
        <v>434</v>
      </c>
      <c r="J199" t="s">
        <v>435</v>
      </c>
      <c r="K199" t="s">
        <v>436</v>
      </c>
      <c r="L199">
        <v>1348</v>
      </c>
      <c r="N199">
        <v>1009</v>
      </c>
      <c r="O199" t="s">
        <v>52</v>
      </c>
      <c r="P199" t="s">
        <v>52</v>
      </c>
      <c r="Q199">
        <v>1000</v>
      </c>
      <c r="X199">
        <v>2.8000000000000001E-2</v>
      </c>
      <c r="Y199">
        <v>10200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0</v>
      </c>
      <c r="AF199" t="s">
        <v>3</v>
      </c>
      <c r="AG199">
        <v>2.8000000000000001E-2</v>
      </c>
      <c r="AH199">
        <v>2</v>
      </c>
      <c r="AI199">
        <v>31236978</v>
      </c>
      <c r="AJ199">
        <v>207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ROW(Source!A88)</f>
        <v>88</v>
      </c>
      <c r="B200">
        <v>31236989</v>
      </c>
      <c r="C200">
        <v>31236973</v>
      </c>
      <c r="D200">
        <v>24304986</v>
      </c>
      <c r="E200">
        <v>1</v>
      </c>
      <c r="F200">
        <v>1</v>
      </c>
      <c r="G200">
        <v>1</v>
      </c>
      <c r="H200">
        <v>3</v>
      </c>
      <c r="I200" t="s">
        <v>174</v>
      </c>
      <c r="J200" t="s">
        <v>176</v>
      </c>
      <c r="K200" t="s">
        <v>175</v>
      </c>
      <c r="L200">
        <v>1348</v>
      </c>
      <c r="N200">
        <v>1009</v>
      </c>
      <c r="O200" t="s">
        <v>52</v>
      </c>
      <c r="P200" t="s">
        <v>52</v>
      </c>
      <c r="Q200">
        <v>1000</v>
      </c>
      <c r="X200">
        <v>1</v>
      </c>
      <c r="Y200">
        <v>5650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0</v>
      </c>
      <c r="AF200" t="s">
        <v>3</v>
      </c>
      <c r="AG200">
        <v>1</v>
      </c>
      <c r="AH200">
        <v>2</v>
      </c>
      <c r="AI200">
        <v>31236983</v>
      </c>
      <c r="AJ200">
        <v>210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ROW(Source!A95)</f>
        <v>95</v>
      </c>
      <c r="B201">
        <v>31237007</v>
      </c>
      <c r="C201">
        <v>31236995</v>
      </c>
      <c r="D201">
        <v>9415385</v>
      </c>
      <c r="E201">
        <v>1</v>
      </c>
      <c r="F201">
        <v>1</v>
      </c>
      <c r="G201">
        <v>1</v>
      </c>
      <c r="H201">
        <v>1</v>
      </c>
      <c r="I201" t="s">
        <v>437</v>
      </c>
      <c r="J201" t="s">
        <v>3</v>
      </c>
      <c r="K201" t="s">
        <v>438</v>
      </c>
      <c r="L201">
        <v>1369</v>
      </c>
      <c r="N201">
        <v>1013</v>
      </c>
      <c r="O201" t="s">
        <v>339</v>
      </c>
      <c r="P201" t="s">
        <v>339</v>
      </c>
      <c r="Q201">
        <v>1</v>
      </c>
      <c r="X201">
        <v>62.81</v>
      </c>
      <c r="Y201">
        <v>0</v>
      </c>
      <c r="Z201">
        <v>0</v>
      </c>
      <c r="AA201">
        <v>0</v>
      </c>
      <c r="AB201">
        <v>9.4</v>
      </c>
      <c r="AC201">
        <v>0</v>
      </c>
      <c r="AD201">
        <v>1</v>
      </c>
      <c r="AE201">
        <v>1</v>
      </c>
      <c r="AF201" t="s">
        <v>3</v>
      </c>
      <c r="AG201">
        <v>62.81</v>
      </c>
      <c r="AH201">
        <v>2</v>
      </c>
      <c r="AI201">
        <v>31236996</v>
      </c>
      <c r="AJ201">
        <v>211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ROW(Source!A95)</f>
        <v>95</v>
      </c>
      <c r="B202">
        <v>31237008</v>
      </c>
      <c r="C202">
        <v>31236995</v>
      </c>
      <c r="D202">
        <v>121548</v>
      </c>
      <c r="E202">
        <v>1</v>
      </c>
      <c r="F202">
        <v>1</v>
      </c>
      <c r="G202">
        <v>1</v>
      </c>
      <c r="H202">
        <v>1</v>
      </c>
      <c r="I202" t="s">
        <v>26</v>
      </c>
      <c r="J202" t="s">
        <v>3</v>
      </c>
      <c r="K202" t="s">
        <v>331</v>
      </c>
      <c r="L202">
        <v>608254</v>
      </c>
      <c r="N202">
        <v>1013</v>
      </c>
      <c r="O202" t="s">
        <v>332</v>
      </c>
      <c r="P202" t="s">
        <v>332</v>
      </c>
      <c r="Q202">
        <v>1</v>
      </c>
      <c r="X202">
        <v>0.41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2</v>
      </c>
      <c r="AF202" t="s">
        <v>3</v>
      </c>
      <c r="AG202">
        <v>0.41</v>
      </c>
      <c r="AH202">
        <v>2</v>
      </c>
      <c r="AI202">
        <v>31236997</v>
      </c>
      <c r="AJ202">
        <v>212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ROW(Source!A95)</f>
        <v>95</v>
      </c>
      <c r="B203">
        <v>31237009</v>
      </c>
      <c r="C203">
        <v>31236995</v>
      </c>
      <c r="D203">
        <v>24312004</v>
      </c>
      <c r="E203">
        <v>1</v>
      </c>
      <c r="F203">
        <v>1</v>
      </c>
      <c r="G203">
        <v>1</v>
      </c>
      <c r="H203">
        <v>2</v>
      </c>
      <c r="I203" t="s">
        <v>439</v>
      </c>
      <c r="J203" t="s">
        <v>440</v>
      </c>
      <c r="K203" t="s">
        <v>441</v>
      </c>
      <c r="L203">
        <v>1368</v>
      </c>
      <c r="N203">
        <v>1011</v>
      </c>
      <c r="O203" t="s">
        <v>336</v>
      </c>
      <c r="P203" t="s">
        <v>336</v>
      </c>
      <c r="Q203">
        <v>1</v>
      </c>
      <c r="X203">
        <v>0.41</v>
      </c>
      <c r="Y203">
        <v>0</v>
      </c>
      <c r="Z203">
        <v>31.26</v>
      </c>
      <c r="AA203">
        <v>13.5</v>
      </c>
      <c r="AB203">
        <v>0</v>
      </c>
      <c r="AC203">
        <v>0</v>
      </c>
      <c r="AD203">
        <v>1</v>
      </c>
      <c r="AE203">
        <v>0</v>
      </c>
      <c r="AF203" t="s">
        <v>3</v>
      </c>
      <c r="AG203">
        <v>0.41</v>
      </c>
      <c r="AH203">
        <v>2</v>
      </c>
      <c r="AI203">
        <v>31236998</v>
      </c>
      <c r="AJ203">
        <v>213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ROW(Source!A95)</f>
        <v>95</v>
      </c>
      <c r="B204">
        <v>31237010</v>
      </c>
      <c r="C204">
        <v>31236995</v>
      </c>
      <c r="D204">
        <v>24266779</v>
      </c>
      <c r="E204">
        <v>1</v>
      </c>
      <c r="F204">
        <v>1</v>
      </c>
      <c r="G204">
        <v>1</v>
      </c>
      <c r="H204">
        <v>2</v>
      </c>
      <c r="I204" t="s">
        <v>442</v>
      </c>
      <c r="J204" t="s">
        <v>443</v>
      </c>
      <c r="K204" t="s">
        <v>444</v>
      </c>
      <c r="L204">
        <v>1368</v>
      </c>
      <c r="N204">
        <v>1011</v>
      </c>
      <c r="O204" t="s">
        <v>336</v>
      </c>
      <c r="P204" t="s">
        <v>336</v>
      </c>
      <c r="Q204">
        <v>1</v>
      </c>
      <c r="X204">
        <v>5.8</v>
      </c>
      <c r="Y204">
        <v>0</v>
      </c>
      <c r="Z204">
        <v>8.1</v>
      </c>
      <c r="AA204">
        <v>0</v>
      </c>
      <c r="AB204">
        <v>0</v>
      </c>
      <c r="AC204">
        <v>0</v>
      </c>
      <c r="AD204">
        <v>1</v>
      </c>
      <c r="AE204">
        <v>0</v>
      </c>
      <c r="AF204" t="s">
        <v>3</v>
      </c>
      <c r="AG204">
        <v>5.8</v>
      </c>
      <c r="AH204">
        <v>2</v>
      </c>
      <c r="AI204">
        <v>31236999</v>
      </c>
      <c r="AJ204">
        <v>214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ROW(Source!A95)</f>
        <v>95</v>
      </c>
      <c r="B205">
        <v>31237011</v>
      </c>
      <c r="C205">
        <v>31236995</v>
      </c>
      <c r="D205">
        <v>24262102</v>
      </c>
      <c r="E205">
        <v>1</v>
      </c>
      <c r="F205">
        <v>1</v>
      </c>
      <c r="G205">
        <v>1</v>
      </c>
      <c r="H205">
        <v>2</v>
      </c>
      <c r="I205" t="s">
        <v>368</v>
      </c>
      <c r="J205" t="s">
        <v>369</v>
      </c>
      <c r="K205" t="s">
        <v>370</v>
      </c>
      <c r="L205">
        <v>1368</v>
      </c>
      <c r="N205">
        <v>1011</v>
      </c>
      <c r="O205" t="s">
        <v>336</v>
      </c>
      <c r="P205" t="s">
        <v>336</v>
      </c>
      <c r="Q205">
        <v>1</v>
      </c>
      <c r="X205">
        <v>2.41</v>
      </c>
      <c r="Y205">
        <v>0</v>
      </c>
      <c r="Z205">
        <v>87.17</v>
      </c>
      <c r="AA205">
        <v>11.6</v>
      </c>
      <c r="AB205">
        <v>0</v>
      </c>
      <c r="AC205">
        <v>0</v>
      </c>
      <c r="AD205">
        <v>1</v>
      </c>
      <c r="AE205">
        <v>0</v>
      </c>
      <c r="AF205" t="s">
        <v>3</v>
      </c>
      <c r="AG205">
        <v>2.41</v>
      </c>
      <c r="AH205">
        <v>2</v>
      </c>
      <c r="AI205">
        <v>31237000</v>
      </c>
      <c r="AJ205">
        <v>215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ROW(Source!A95)</f>
        <v>95</v>
      </c>
      <c r="B206">
        <v>31237012</v>
      </c>
      <c r="C206">
        <v>31236995</v>
      </c>
      <c r="D206">
        <v>24752975</v>
      </c>
      <c r="E206">
        <v>1</v>
      </c>
      <c r="F206">
        <v>1</v>
      </c>
      <c r="G206">
        <v>1</v>
      </c>
      <c r="H206">
        <v>3</v>
      </c>
      <c r="I206" t="s">
        <v>193</v>
      </c>
      <c r="J206" t="s">
        <v>196</v>
      </c>
      <c r="K206" t="s">
        <v>194</v>
      </c>
      <c r="L206">
        <v>1301</v>
      </c>
      <c r="N206">
        <v>1003</v>
      </c>
      <c r="O206" t="s">
        <v>195</v>
      </c>
      <c r="P206" t="s">
        <v>195</v>
      </c>
      <c r="Q206">
        <v>1</v>
      </c>
      <c r="X206">
        <v>102</v>
      </c>
      <c r="Y206">
        <v>18.899999999999999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0</v>
      </c>
      <c r="AF206" t="s">
        <v>3</v>
      </c>
      <c r="AG206">
        <v>102</v>
      </c>
      <c r="AH206">
        <v>2</v>
      </c>
      <c r="AI206">
        <v>31237001</v>
      </c>
      <c r="AJ206">
        <v>216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ROW(Source!A95)</f>
        <v>95</v>
      </c>
      <c r="B207">
        <v>31237013</v>
      </c>
      <c r="C207">
        <v>31236995</v>
      </c>
      <c r="D207">
        <v>24312000</v>
      </c>
      <c r="E207">
        <v>1</v>
      </c>
      <c r="F207">
        <v>1</v>
      </c>
      <c r="G207">
        <v>1</v>
      </c>
      <c r="H207">
        <v>3</v>
      </c>
      <c r="I207" t="s">
        <v>445</v>
      </c>
      <c r="J207" t="s">
        <v>446</v>
      </c>
      <c r="K207" t="s">
        <v>447</v>
      </c>
      <c r="L207">
        <v>1348</v>
      </c>
      <c r="N207">
        <v>1009</v>
      </c>
      <c r="O207" t="s">
        <v>52</v>
      </c>
      <c r="P207" t="s">
        <v>52</v>
      </c>
      <c r="Q207">
        <v>1000</v>
      </c>
      <c r="X207">
        <v>0.15</v>
      </c>
      <c r="Y207">
        <v>300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0</v>
      </c>
      <c r="AF207" t="s">
        <v>3</v>
      </c>
      <c r="AG207">
        <v>0.15</v>
      </c>
      <c r="AH207">
        <v>2</v>
      </c>
      <c r="AI207">
        <v>31237002</v>
      </c>
      <c r="AJ207">
        <v>217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ROW(Source!A95)</f>
        <v>95</v>
      </c>
      <c r="B208">
        <v>31237014</v>
      </c>
      <c r="C208">
        <v>31236995</v>
      </c>
      <c r="D208">
        <v>24299026</v>
      </c>
      <c r="E208">
        <v>1</v>
      </c>
      <c r="F208">
        <v>1</v>
      </c>
      <c r="G208">
        <v>1</v>
      </c>
      <c r="H208">
        <v>3</v>
      </c>
      <c r="I208" t="s">
        <v>448</v>
      </c>
      <c r="J208" t="s">
        <v>449</v>
      </c>
      <c r="K208" t="s">
        <v>450</v>
      </c>
      <c r="L208">
        <v>1348</v>
      </c>
      <c r="N208">
        <v>1009</v>
      </c>
      <c r="O208" t="s">
        <v>52</v>
      </c>
      <c r="P208" t="s">
        <v>52</v>
      </c>
      <c r="Q208">
        <v>1000</v>
      </c>
      <c r="X208">
        <v>0.02</v>
      </c>
      <c r="Y208">
        <v>9424</v>
      </c>
      <c r="Z208">
        <v>0</v>
      </c>
      <c r="AA208">
        <v>0</v>
      </c>
      <c r="AB208">
        <v>0</v>
      </c>
      <c r="AC208">
        <v>0</v>
      </c>
      <c r="AD208">
        <v>1</v>
      </c>
      <c r="AE208">
        <v>0</v>
      </c>
      <c r="AF208" t="s">
        <v>3</v>
      </c>
      <c r="AG208">
        <v>0.02</v>
      </c>
      <c r="AH208">
        <v>2</v>
      </c>
      <c r="AI208">
        <v>31237003</v>
      </c>
      <c r="AJ208">
        <v>218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ROW(Source!A95)</f>
        <v>95</v>
      </c>
      <c r="B209">
        <v>31237015</v>
      </c>
      <c r="C209">
        <v>31236995</v>
      </c>
      <c r="D209">
        <v>24312002</v>
      </c>
      <c r="E209">
        <v>1</v>
      </c>
      <c r="F209">
        <v>1</v>
      </c>
      <c r="G209">
        <v>1</v>
      </c>
      <c r="H209">
        <v>3</v>
      </c>
      <c r="I209" t="s">
        <v>198</v>
      </c>
      <c r="J209" t="s">
        <v>200</v>
      </c>
      <c r="K209" t="s">
        <v>199</v>
      </c>
      <c r="L209">
        <v>1348</v>
      </c>
      <c r="N209">
        <v>1009</v>
      </c>
      <c r="O209" t="s">
        <v>52</v>
      </c>
      <c r="P209" t="s">
        <v>52</v>
      </c>
      <c r="Q209">
        <v>1000</v>
      </c>
      <c r="X209">
        <v>2.09</v>
      </c>
      <c r="Y209">
        <v>7571</v>
      </c>
      <c r="Z209">
        <v>0</v>
      </c>
      <c r="AA209">
        <v>0</v>
      </c>
      <c r="AB209">
        <v>0</v>
      </c>
      <c r="AC209">
        <v>0</v>
      </c>
      <c r="AD209">
        <v>1</v>
      </c>
      <c r="AE209">
        <v>0</v>
      </c>
      <c r="AF209" t="s">
        <v>3</v>
      </c>
      <c r="AG209">
        <v>2.09</v>
      </c>
      <c r="AH209">
        <v>2</v>
      </c>
      <c r="AI209">
        <v>31237004</v>
      </c>
      <c r="AJ209">
        <v>219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ROW(Source!A95)</f>
        <v>95</v>
      </c>
      <c r="B210">
        <v>31237016</v>
      </c>
      <c r="C210">
        <v>31236995</v>
      </c>
      <c r="D210">
        <v>24262983</v>
      </c>
      <c r="E210">
        <v>1</v>
      </c>
      <c r="F210">
        <v>1</v>
      </c>
      <c r="G210">
        <v>1</v>
      </c>
      <c r="H210">
        <v>3</v>
      </c>
      <c r="I210" t="s">
        <v>357</v>
      </c>
      <c r="J210" t="s">
        <v>358</v>
      </c>
      <c r="K210" t="s">
        <v>359</v>
      </c>
      <c r="L210">
        <v>1339</v>
      </c>
      <c r="N210">
        <v>1007</v>
      </c>
      <c r="O210" t="s">
        <v>68</v>
      </c>
      <c r="P210" t="s">
        <v>68</v>
      </c>
      <c r="Q210">
        <v>1</v>
      </c>
      <c r="X210">
        <v>0.1</v>
      </c>
      <c r="Y210">
        <v>2.44</v>
      </c>
      <c r="Z210">
        <v>0</v>
      </c>
      <c r="AA210">
        <v>0</v>
      </c>
      <c r="AB210">
        <v>0</v>
      </c>
      <c r="AC210">
        <v>0</v>
      </c>
      <c r="AD210">
        <v>1</v>
      </c>
      <c r="AE210">
        <v>0</v>
      </c>
      <c r="AF210" t="s">
        <v>3</v>
      </c>
      <c r="AG210">
        <v>0.1</v>
      </c>
      <c r="AH210">
        <v>2</v>
      </c>
      <c r="AI210">
        <v>31237005</v>
      </c>
      <c r="AJ210">
        <v>220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ROW(Source!A96)</f>
        <v>96</v>
      </c>
      <c r="B211">
        <v>31237007</v>
      </c>
      <c r="C211">
        <v>31236995</v>
      </c>
      <c r="D211">
        <v>9415385</v>
      </c>
      <c r="E211">
        <v>1</v>
      </c>
      <c r="F211">
        <v>1</v>
      </c>
      <c r="G211">
        <v>1</v>
      </c>
      <c r="H211">
        <v>1</v>
      </c>
      <c r="I211" t="s">
        <v>437</v>
      </c>
      <c r="J211" t="s">
        <v>3</v>
      </c>
      <c r="K211" t="s">
        <v>438</v>
      </c>
      <c r="L211">
        <v>1369</v>
      </c>
      <c r="N211">
        <v>1013</v>
      </c>
      <c r="O211" t="s">
        <v>339</v>
      </c>
      <c r="P211" t="s">
        <v>339</v>
      </c>
      <c r="Q211">
        <v>1</v>
      </c>
      <c r="X211">
        <v>62.81</v>
      </c>
      <c r="Y211">
        <v>0</v>
      </c>
      <c r="Z211">
        <v>0</v>
      </c>
      <c r="AA211">
        <v>0</v>
      </c>
      <c r="AB211">
        <v>9.4</v>
      </c>
      <c r="AC211">
        <v>0</v>
      </c>
      <c r="AD211">
        <v>1</v>
      </c>
      <c r="AE211">
        <v>1</v>
      </c>
      <c r="AF211" t="s">
        <v>3</v>
      </c>
      <c r="AG211">
        <v>62.81</v>
      </c>
      <c r="AH211">
        <v>2</v>
      </c>
      <c r="AI211">
        <v>31236996</v>
      </c>
      <c r="AJ211">
        <v>222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ROW(Source!A96)</f>
        <v>96</v>
      </c>
      <c r="B212">
        <v>31237008</v>
      </c>
      <c r="C212">
        <v>31236995</v>
      </c>
      <c r="D212">
        <v>121548</v>
      </c>
      <c r="E212">
        <v>1</v>
      </c>
      <c r="F212">
        <v>1</v>
      </c>
      <c r="G212">
        <v>1</v>
      </c>
      <c r="H212">
        <v>1</v>
      </c>
      <c r="I212" t="s">
        <v>26</v>
      </c>
      <c r="J212" t="s">
        <v>3</v>
      </c>
      <c r="K212" t="s">
        <v>331</v>
      </c>
      <c r="L212">
        <v>608254</v>
      </c>
      <c r="N212">
        <v>1013</v>
      </c>
      <c r="O212" t="s">
        <v>332</v>
      </c>
      <c r="P212" t="s">
        <v>332</v>
      </c>
      <c r="Q212">
        <v>1</v>
      </c>
      <c r="X212">
        <v>0.41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2</v>
      </c>
      <c r="AF212" t="s">
        <v>3</v>
      </c>
      <c r="AG212">
        <v>0.41</v>
      </c>
      <c r="AH212">
        <v>2</v>
      </c>
      <c r="AI212">
        <v>31236997</v>
      </c>
      <c r="AJ212">
        <v>223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ROW(Source!A96)</f>
        <v>96</v>
      </c>
      <c r="B213">
        <v>31237009</v>
      </c>
      <c r="C213">
        <v>31236995</v>
      </c>
      <c r="D213">
        <v>24312004</v>
      </c>
      <c r="E213">
        <v>1</v>
      </c>
      <c r="F213">
        <v>1</v>
      </c>
      <c r="G213">
        <v>1</v>
      </c>
      <c r="H213">
        <v>2</v>
      </c>
      <c r="I213" t="s">
        <v>439</v>
      </c>
      <c r="J213" t="s">
        <v>440</v>
      </c>
      <c r="K213" t="s">
        <v>441</v>
      </c>
      <c r="L213">
        <v>1368</v>
      </c>
      <c r="N213">
        <v>1011</v>
      </c>
      <c r="O213" t="s">
        <v>336</v>
      </c>
      <c r="P213" t="s">
        <v>336</v>
      </c>
      <c r="Q213">
        <v>1</v>
      </c>
      <c r="X213">
        <v>0.41</v>
      </c>
      <c r="Y213">
        <v>0</v>
      </c>
      <c r="Z213">
        <v>31.26</v>
      </c>
      <c r="AA213">
        <v>13.5</v>
      </c>
      <c r="AB213">
        <v>0</v>
      </c>
      <c r="AC213">
        <v>0</v>
      </c>
      <c r="AD213">
        <v>1</v>
      </c>
      <c r="AE213">
        <v>0</v>
      </c>
      <c r="AF213" t="s">
        <v>3</v>
      </c>
      <c r="AG213">
        <v>0.41</v>
      </c>
      <c r="AH213">
        <v>2</v>
      </c>
      <c r="AI213">
        <v>31236998</v>
      </c>
      <c r="AJ213">
        <v>224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ROW(Source!A96)</f>
        <v>96</v>
      </c>
      <c r="B214">
        <v>31237010</v>
      </c>
      <c r="C214">
        <v>31236995</v>
      </c>
      <c r="D214">
        <v>24266779</v>
      </c>
      <c r="E214">
        <v>1</v>
      </c>
      <c r="F214">
        <v>1</v>
      </c>
      <c r="G214">
        <v>1</v>
      </c>
      <c r="H214">
        <v>2</v>
      </c>
      <c r="I214" t="s">
        <v>442</v>
      </c>
      <c r="J214" t="s">
        <v>443</v>
      </c>
      <c r="K214" t="s">
        <v>444</v>
      </c>
      <c r="L214">
        <v>1368</v>
      </c>
      <c r="N214">
        <v>1011</v>
      </c>
      <c r="O214" t="s">
        <v>336</v>
      </c>
      <c r="P214" t="s">
        <v>336</v>
      </c>
      <c r="Q214">
        <v>1</v>
      </c>
      <c r="X214">
        <v>5.8</v>
      </c>
      <c r="Y214">
        <v>0</v>
      </c>
      <c r="Z214">
        <v>8.1</v>
      </c>
      <c r="AA214">
        <v>0</v>
      </c>
      <c r="AB214">
        <v>0</v>
      </c>
      <c r="AC214">
        <v>0</v>
      </c>
      <c r="AD214">
        <v>1</v>
      </c>
      <c r="AE214">
        <v>0</v>
      </c>
      <c r="AF214" t="s">
        <v>3</v>
      </c>
      <c r="AG214">
        <v>5.8</v>
      </c>
      <c r="AH214">
        <v>2</v>
      </c>
      <c r="AI214">
        <v>31236999</v>
      </c>
      <c r="AJ214">
        <v>225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ROW(Source!A96)</f>
        <v>96</v>
      </c>
      <c r="B215">
        <v>31237011</v>
      </c>
      <c r="C215">
        <v>31236995</v>
      </c>
      <c r="D215">
        <v>24262102</v>
      </c>
      <c r="E215">
        <v>1</v>
      </c>
      <c r="F215">
        <v>1</v>
      </c>
      <c r="G215">
        <v>1</v>
      </c>
      <c r="H215">
        <v>2</v>
      </c>
      <c r="I215" t="s">
        <v>368</v>
      </c>
      <c r="J215" t="s">
        <v>369</v>
      </c>
      <c r="K215" t="s">
        <v>370</v>
      </c>
      <c r="L215">
        <v>1368</v>
      </c>
      <c r="N215">
        <v>1011</v>
      </c>
      <c r="O215" t="s">
        <v>336</v>
      </c>
      <c r="P215" t="s">
        <v>336</v>
      </c>
      <c r="Q215">
        <v>1</v>
      </c>
      <c r="X215">
        <v>2.41</v>
      </c>
      <c r="Y215">
        <v>0</v>
      </c>
      <c r="Z215">
        <v>87.17</v>
      </c>
      <c r="AA215">
        <v>11.6</v>
      </c>
      <c r="AB215">
        <v>0</v>
      </c>
      <c r="AC215">
        <v>0</v>
      </c>
      <c r="AD215">
        <v>1</v>
      </c>
      <c r="AE215">
        <v>0</v>
      </c>
      <c r="AF215" t="s">
        <v>3</v>
      </c>
      <c r="AG215">
        <v>2.41</v>
      </c>
      <c r="AH215">
        <v>2</v>
      </c>
      <c r="AI215">
        <v>31237000</v>
      </c>
      <c r="AJ215">
        <v>226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ROW(Source!A96)</f>
        <v>96</v>
      </c>
      <c r="B216">
        <v>31237012</v>
      </c>
      <c r="C216">
        <v>31236995</v>
      </c>
      <c r="D216">
        <v>24752975</v>
      </c>
      <c r="E216">
        <v>1</v>
      </c>
      <c r="F216">
        <v>1</v>
      </c>
      <c r="G216">
        <v>1</v>
      </c>
      <c r="H216">
        <v>3</v>
      </c>
      <c r="I216" t="s">
        <v>193</v>
      </c>
      <c r="J216" t="s">
        <v>196</v>
      </c>
      <c r="K216" t="s">
        <v>194</v>
      </c>
      <c r="L216">
        <v>1301</v>
      </c>
      <c r="N216">
        <v>1003</v>
      </c>
      <c r="O216" t="s">
        <v>195</v>
      </c>
      <c r="P216" t="s">
        <v>195</v>
      </c>
      <c r="Q216">
        <v>1</v>
      </c>
      <c r="X216">
        <v>102</v>
      </c>
      <c r="Y216">
        <v>18.899999999999999</v>
      </c>
      <c r="Z216">
        <v>0</v>
      </c>
      <c r="AA216">
        <v>0</v>
      </c>
      <c r="AB216">
        <v>0</v>
      </c>
      <c r="AC216">
        <v>0</v>
      </c>
      <c r="AD216">
        <v>1</v>
      </c>
      <c r="AE216">
        <v>0</v>
      </c>
      <c r="AF216" t="s">
        <v>3</v>
      </c>
      <c r="AG216">
        <v>102</v>
      </c>
      <c r="AH216">
        <v>2</v>
      </c>
      <c r="AI216">
        <v>31237001</v>
      </c>
      <c r="AJ216">
        <v>227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ROW(Source!A96)</f>
        <v>96</v>
      </c>
      <c r="B217">
        <v>31237013</v>
      </c>
      <c r="C217">
        <v>31236995</v>
      </c>
      <c r="D217">
        <v>24312000</v>
      </c>
      <c r="E217">
        <v>1</v>
      </c>
      <c r="F217">
        <v>1</v>
      </c>
      <c r="G217">
        <v>1</v>
      </c>
      <c r="H217">
        <v>3</v>
      </c>
      <c r="I217" t="s">
        <v>445</v>
      </c>
      <c r="J217" t="s">
        <v>446</v>
      </c>
      <c r="K217" t="s">
        <v>447</v>
      </c>
      <c r="L217">
        <v>1348</v>
      </c>
      <c r="N217">
        <v>1009</v>
      </c>
      <c r="O217" t="s">
        <v>52</v>
      </c>
      <c r="P217" t="s">
        <v>52</v>
      </c>
      <c r="Q217">
        <v>1000</v>
      </c>
      <c r="X217">
        <v>0.15</v>
      </c>
      <c r="Y217">
        <v>300</v>
      </c>
      <c r="Z217">
        <v>0</v>
      </c>
      <c r="AA217">
        <v>0</v>
      </c>
      <c r="AB217">
        <v>0</v>
      </c>
      <c r="AC217">
        <v>0</v>
      </c>
      <c r="AD217">
        <v>1</v>
      </c>
      <c r="AE217">
        <v>0</v>
      </c>
      <c r="AF217" t="s">
        <v>3</v>
      </c>
      <c r="AG217">
        <v>0.15</v>
      </c>
      <c r="AH217">
        <v>2</v>
      </c>
      <c r="AI217">
        <v>31237002</v>
      </c>
      <c r="AJ217">
        <v>228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ROW(Source!A96)</f>
        <v>96</v>
      </c>
      <c r="B218">
        <v>31237014</v>
      </c>
      <c r="C218">
        <v>31236995</v>
      </c>
      <c r="D218">
        <v>24299026</v>
      </c>
      <c r="E218">
        <v>1</v>
      </c>
      <c r="F218">
        <v>1</v>
      </c>
      <c r="G218">
        <v>1</v>
      </c>
      <c r="H218">
        <v>3</v>
      </c>
      <c r="I218" t="s">
        <v>448</v>
      </c>
      <c r="J218" t="s">
        <v>449</v>
      </c>
      <c r="K218" t="s">
        <v>450</v>
      </c>
      <c r="L218">
        <v>1348</v>
      </c>
      <c r="N218">
        <v>1009</v>
      </c>
      <c r="O218" t="s">
        <v>52</v>
      </c>
      <c r="P218" t="s">
        <v>52</v>
      </c>
      <c r="Q218">
        <v>1000</v>
      </c>
      <c r="X218">
        <v>0.02</v>
      </c>
      <c r="Y218">
        <v>9424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0</v>
      </c>
      <c r="AF218" t="s">
        <v>3</v>
      </c>
      <c r="AG218">
        <v>0.02</v>
      </c>
      <c r="AH218">
        <v>2</v>
      </c>
      <c r="AI218">
        <v>31237003</v>
      </c>
      <c r="AJ218">
        <v>229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ROW(Source!A96)</f>
        <v>96</v>
      </c>
      <c r="B219">
        <v>31237015</v>
      </c>
      <c r="C219">
        <v>31236995</v>
      </c>
      <c r="D219">
        <v>24312002</v>
      </c>
      <c r="E219">
        <v>1</v>
      </c>
      <c r="F219">
        <v>1</v>
      </c>
      <c r="G219">
        <v>1</v>
      </c>
      <c r="H219">
        <v>3</v>
      </c>
      <c r="I219" t="s">
        <v>198</v>
      </c>
      <c r="J219" t="s">
        <v>200</v>
      </c>
      <c r="K219" t="s">
        <v>199</v>
      </c>
      <c r="L219">
        <v>1348</v>
      </c>
      <c r="N219">
        <v>1009</v>
      </c>
      <c r="O219" t="s">
        <v>52</v>
      </c>
      <c r="P219" t="s">
        <v>52</v>
      </c>
      <c r="Q219">
        <v>1000</v>
      </c>
      <c r="X219">
        <v>2.09</v>
      </c>
      <c r="Y219">
        <v>7571</v>
      </c>
      <c r="Z219">
        <v>0</v>
      </c>
      <c r="AA219">
        <v>0</v>
      </c>
      <c r="AB219">
        <v>0</v>
      </c>
      <c r="AC219">
        <v>0</v>
      </c>
      <c r="AD219">
        <v>1</v>
      </c>
      <c r="AE219">
        <v>0</v>
      </c>
      <c r="AF219" t="s">
        <v>3</v>
      </c>
      <c r="AG219">
        <v>2.09</v>
      </c>
      <c r="AH219">
        <v>2</v>
      </c>
      <c r="AI219">
        <v>31237004</v>
      </c>
      <c r="AJ219">
        <v>230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ROW(Source!A96)</f>
        <v>96</v>
      </c>
      <c r="B220">
        <v>31237016</v>
      </c>
      <c r="C220">
        <v>31236995</v>
      </c>
      <c r="D220">
        <v>24262983</v>
      </c>
      <c r="E220">
        <v>1</v>
      </c>
      <c r="F220">
        <v>1</v>
      </c>
      <c r="G220">
        <v>1</v>
      </c>
      <c r="H220">
        <v>3</v>
      </c>
      <c r="I220" t="s">
        <v>357</v>
      </c>
      <c r="J220" t="s">
        <v>358</v>
      </c>
      <c r="K220" t="s">
        <v>359</v>
      </c>
      <c r="L220">
        <v>1339</v>
      </c>
      <c r="N220">
        <v>1007</v>
      </c>
      <c r="O220" t="s">
        <v>68</v>
      </c>
      <c r="P220" t="s">
        <v>68</v>
      </c>
      <c r="Q220">
        <v>1</v>
      </c>
      <c r="X220">
        <v>0.1</v>
      </c>
      <c r="Y220">
        <v>2.44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0</v>
      </c>
      <c r="AF220" t="s">
        <v>3</v>
      </c>
      <c r="AG220">
        <v>0.1</v>
      </c>
      <c r="AH220">
        <v>2</v>
      </c>
      <c r="AI220">
        <v>31237005</v>
      </c>
      <c r="AJ220">
        <v>231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ROW(Source!A103)</f>
        <v>103</v>
      </c>
      <c r="B221">
        <v>31237023</v>
      </c>
      <c r="C221">
        <v>31237020</v>
      </c>
      <c r="D221">
        <v>9415241</v>
      </c>
      <c r="E221">
        <v>1</v>
      </c>
      <c r="F221">
        <v>1</v>
      </c>
      <c r="G221">
        <v>1</v>
      </c>
      <c r="H221">
        <v>1</v>
      </c>
      <c r="I221" t="s">
        <v>389</v>
      </c>
      <c r="J221" t="s">
        <v>3</v>
      </c>
      <c r="K221" t="s">
        <v>390</v>
      </c>
      <c r="L221">
        <v>1369</v>
      </c>
      <c r="N221">
        <v>1013</v>
      </c>
      <c r="O221" t="s">
        <v>339</v>
      </c>
      <c r="P221" t="s">
        <v>339</v>
      </c>
      <c r="Q221">
        <v>1</v>
      </c>
      <c r="X221">
        <v>40</v>
      </c>
      <c r="Y221">
        <v>0</v>
      </c>
      <c r="Z221">
        <v>0</v>
      </c>
      <c r="AA221">
        <v>0</v>
      </c>
      <c r="AB221">
        <v>7.94</v>
      </c>
      <c r="AC221">
        <v>0</v>
      </c>
      <c r="AD221">
        <v>1</v>
      </c>
      <c r="AE221">
        <v>1</v>
      </c>
      <c r="AF221" t="s">
        <v>3</v>
      </c>
      <c r="AG221">
        <v>40</v>
      </c>
      <c r="AH221">
        <v>2</v>
      </c>
      <c r="AI221">
        <v>31237021</v>
      </c>
      <c r="AJ221">
        <v>233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ROW(Source!A103)</f>
        <v>103</v>
      </c>
      <c r="B222">
        <v>31237024</v>
      </c>
      <c r="C222">
        <v>31237020</v>
      </c>
      <c r="D222">
        <v>24503120</v>
      </c>
      <c r="E222">
        <v>1</v>
      </c>
      <c r="F222">
        <v>1</v>
      </c>
      <c r="G222">
        <v>1</v>
      </c>
      <c r="H222">
        <v>3</v>
      </c>
      <c r="I222" t="s">
        <v>397</v>
      </c>
      <c r="J222" t="s">
        <v>398</v>
      </c>
      <c r="K222" t="s">
        <v>399</v>
      </c>
      <c r="L222">
        <v>1339</v>
      </c>
      <c r="N222">
        <v>1007</v>
      </c>
      <c r="O222" t="s">
        <v>68</v>
      </c>
      <c r="P222" t="s">
        <v>68</v>
      </c>
      <c r="Q222">
        <v>1</v>
      </c>
      <c r="X222">
        <v>15</v>
      </c>
      <c r="Y222">
        <v>131.9</v>
      </c>
      <c r="Z222">
        <v>0</v>
      </c>
      <c r="AA222">
        <v>0</v>
      </c>
      <c r="AB222">
        <v>0</v>
      </c>
      <c r="AC222">
        <v>0</v>
      </c>
      <c r="AD222">
        <v>1</v>
      </c>
      <c r="AE222">
        <v>0</v>
      </c>
      <c r="AF222" t="s">
        <v>3</v>
      </c>
      <c r="AG222">
        <v>15</v>
      </c>
      <c r="AH222">
        <v>2</v>
      </c>
      <c r="AI222">
        <v>31237022</v>
      </c>
      <c r="AJ222">
        <v>234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ROW(Source!A104)</f>
        <v>104</v>
      </c>
      <c r="B223">
        <v>31237023</v>
      </c>
      <c r="C223">
        <v>31237020</v>
      </c>
      <c r="D223">
        <v>9415241</v>
      </c>
      <c r="E223">
        <v>1</v>
      </c>
      <c r="F223">
        <v>1</v>
      </c>
      <c r="G223">
        <v>1</v>
      </c>
      <c r="H223">
        <v>1</v>
      </c>
      <c r="I223" t="s">
        <v>389</v>
      </c>
      <c r="J223" t="s">
        <v>3</v>
      </c>
      <c r="K223" t="s">
        <v>390</v>
      </c>
      <c r="L223">
        <v>1369</v>
      </c>
      <c r="N223">
        <v>1013</v>
      </c>
      <c r="O223" t="s">
        <v>339</v>
      </c>
      <c r="P223" t="s">
        <v>339</v>
      </c>
      <c r="Q223">
        <v>1</v>
      </c>
      <c r="X223">
        <v>40</v>
      </c>
      <c r="Y223">
        <v>0</v>
      </c>
      <c r="Z223">
        <v>0</v>
      </c>
      <c r="AA223">
        <v>0</v>
      </c>
      <c r="AB223">
        <v>7.94</v>
      </c>
      <c r="AC223">
        <v>0</v>
      </c>
      <c r="AD223">
        <v>1</v>
      </c>
      <c r="AE223">
        <v>1</v>
      </c>
      <c r="AF223" t="s">
        <v>3</v>
      </c>
      <c r="AG223">
        <v>40</v>
      </c>
      <c r="AH223">
        <v>2</v>
      </c>
      <c r="AI223">
        <v>31237021</v>
      </c>
      <c r="AJ223">
        <v>235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ROW(Source!A104)</f>
        <v>104</v>
      </c>
      <c r="B224">
        <v>31237024</v>
      </c>
      <c r="C224">
        <v>31237020</v>
      </c>
      <c r="D224">
        <v>24503120</v>
      </c>
      <c r="E224">
        <v>1</v>
      </c>
      <c r="F224">
        <v>1</v>
      </c>
      <c r="G224">
        <v>1</v>
      </c>
      <c r="H224">
        <v>3</v>
      </c>
      <c r="I224" t="s">
        <v>397</v>
      </c>
      <c r="J224" t="s">
        <v>398</v>
      </c>
      <c r="K224" t="s">
        <v>399</v>
      </c>
      <c r="L224">
        <v>1339</v>
      </c>
      <c r="N224">
        <v>1007</v>
      </c>
      <c r="O224" t="s">
        <v>68</v>
      </c>
      <c r="P224" t="s">
        <v>68</v>
      </c>
      <c r="Q224">
        <v>1</v>
      </c>
      <c r="X224">
        <v>15</v>
      </c>
      <c r="Y224">
        <v>131.9</v>
      </c>
      <c r="Z224">
        <v>0</v>
      </c>
      <c r="AA224">
        <v>0</v>
      </c>
      <c r="AB224">
        <v>0</v>
      </c>
      <c r="AC224">
        <v>0</v>
      </c>
      <c r="AD224">
        <v>1</v>
      </c>
      <c r="AE224">
        <v>0</v>
      </c>
      <c r="AF224" t="s">
        <v>3</v>
      </c>
      <c r="AG224">
        <v>15</v>
      </c>
      <c r="AH224">
        <v>2</v>
      </c>
      <c r="AI224">
        <v>31237022</v>
      </c>
      <c r="AJ224">
        <v>236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ROW(Source!A105)</f>
        <v>105</v>
      </c>
      <c r="B225">
        <v>31237028</v>
      </c>
      <c r="C225">
        <v>31237025</v>
      </c>
      <c r="D225">
        <v>9415241</v>
      </c>
      <c r="E225">
        <v>1</v>
      </c>
      <c r="F225">
        <v>1</v>
      </c>
      <c r="G225">
        <v>1</v>
      </c>
      <c r="H225">
        <v>1</v>
      </c>
      <c r="I225" t="s">
        <v>389</v>
      </c>
      <c r="J225" t="s">
        <v>3</v>
      </c>
      <c r="K225" t="s">
        <v>390</v>
      </c>
      <c r="L225">
        <v>1369</v>
      </c>
      <c r="N225">
        <v>1013</v>
      </c>
      <c r="O225" t="s">
        <v>339</v>
      </c>
      <c r="P225" t="s">
        <v>339</v>
      </c>
      <c r="Q225">
        <v>1</v>
      </c>
      <c r="X225">
        <v>5.47</v>
      </c>
      <c r="Y225">
        <v>0</v>
      </c>
      <c r="Z225">
        <v>0</v>
      </c>
      <c r="AA225">
        <v>0</v>
      </c>
      <c r="AB225">
        <v>7.94</v>
      </c>
      <c r="AC225">
        <v>0</v>
      </c>
      <c r="AD225">
        <v>1</v>
      </c>
      <c r="AE225">
        <v>1</v>
      </c>
      <c r="AF225" t="s">
        <v>123</v>
      </c>
      <c r="AG225">
        <v>16.41</v>
      </c>
      <c r="AH225">
        <v>2</v>
      </c>
      <c r="AI225">
        <v>31237026</v>
      </c>
      <c r="AJ225">
        <v>237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ROW(Source!A105)</f>
        <v>105</v>
      </c>
      <c r="B226">
        <v>31237029</v>
      </c>
      <c r="C226">
        <v>31237025</v>
      </c>
      <c r="D226">
        <v>24503120</v>
      </c>
      <c r="E226">
        <v>1</v>
      </c>
      <c r="F226">
        <v>1</v>
      </c>
      <c r="G226">
        <v>1</v>
      </c>
      <c r="H226">
        <v>3</v>
      </c>
      <c r="I226" t="s">
        <v>397</v>
      </c>
      <c r="J226" t="s">
        <v>398</v>
      </c>
      <c r="K226" t="s">
        <v>399</v>
      </c>
      <c r="L226">
        <v>1339</v>
      </c>
      <c r="N226">
        <v>1007</v>
      </c>
      <c r="O226" t="s">
        <v>68</v>
      </c>
      <c r="P226" t="s">
        <v>68</v>
      </c>
      <c r="Q226">
        <v>1</v>
      </c>
      <c r="X226">
        <v>5</v>
      </c>
      <c r="Y226">
        <v>131.9</v>
      </c>
      <c r="Z226">
        <v>0</v>
      </c>
      <c r="AA226">
        <v>0</v>
      </c>
      <c r="AB226">
        <v>0</v>
      </c>
      <c r="AC226">
        <v>0</v>
      </c>
      <c r="AD226">
        <v>1</v>
      </c>
      <c r="AE226">
        <v>0</v>
      </c>
      <c r="AF226" t="s">
        <v>123</v>
      </c>
      <c r="AG226">
        <v>15</v>
      </c>
      <c r="AH226">
        <v>2</v>
      </c>
      <c r="AI226">
        <v>31237027</v>
      </c>
      <c r="AJ226">
        <v>238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ROW(Source!A106)</f>
        <v>106</v>
      </c>
      <c r="B227">
        <v>31237028</v>
      </c>
      <c r="C227">
        <v>31237025</v>
      </c>
      <c r="D227">
        <v>9415241</v>
      </c>
      <c r="E227">
        <v>1</v>
      </c>
      <c r="F227">
        <v>1</v>
      </c>
      <c r="G227">
        <v>1</v>
      </c>
      <c r="H227">
        <v>1</v>
      </c>
      <c r="I227" t="s">
        <v>389</v>
      </c>
      <c r="J227" t="s">
        <v>3</v>
      </c>
      <c r="K227" t="s">
        <v>390</v>
      </c>
      <c r="L227">
        <v>1369</v>
      </c>
      <c r="N227">
        <v>1013</v>
      </c>
      <c r="O227" t="s">
        <v>339</v>
      </c>
      <c r="P227" t="s">
        <v>339</v>
      </c>
      <c r="Q227">
        <v>1</v>
      </c>
      <c r="X227">
        <v>5.47</v>
      </c>
      <c r="Y227">
        <v>0</v>
      </c>
      <c r="Z227">
        <v>0</v>
      </c>
      <c r="AA227">
        <v>0</v>
      </c>
      <c r="AB227">
        <v>7.94</v>
      </c>
      <c r="AC227">
        <v>0</v>
      </c>
      <c r="AD227">
        <v>1</v>
      </c>
      <c r="AE227">
        <v>1</v>
      </c>
      <c r="AF227" t="s">
        <v>123</v>
      </c>
      <c r="AG227">
        <v>16.41</v>
      </c>
      <c r="AH227">
        <v>2</v>
      </c>
      <c r="AI227">
        <v>31237026</v>
      </c>
      <c r="AJ227">
        <v>239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ROW(Source!A106)</f>
        <v>106</v>
      </c>
      <c r="B228">
        <v>31237029</v>
      </c>
      <c r="C228">
        <v>31237025</v>
      </c>
      <c r="D228">
        <v>24503120</v>
      </c>
      <c r="E228">
        <v>1</v>
      </c>
      <c r="F228">
        <v>1</v>
      </c>
      <c r="G228">
        <v>1</v>
      </c>
      <c r="H228">
        <v>3</v>
      </c>
      <c r="I228" t="s">
        <v>397</v>
      </c>
      <c r="J228" t="s">
        <v>398</v>
      </c>
      <c r="K228" t="s">
        <v>399</v>
      </c>
      <c r="L228">
        <v>1339</v>
      </c>
      <c r="N228">
        <v>1007</v>
      </c>
      <c r="O228" t="s">
        <v>68</v>
      </c>
      <c r="P228" t="s">
        <v>68</v>
      </c>
      <c r="Q228">
        <v>1</v>
      </c>
      <c r="X228">
        <v>5</v>
      </c>
      <c r="Y228">
        <v>131.9</v>
      </c>
      <c r="Z228">
        <v>0</v>
      </c>
      <c r="AA228">
        <v>0</v>
      </c>
      <c r="AB228">
        <v>0</v>
      </c>
      <c r="AC228">
        <v>0</v>
      </c>
      <c r="AD228">
        <v>1</v>
      </c>
      <c r="AE228">
        <v>0</v>
      </c>
      <c r="AF228" t="s">
        <v>123</v>
      </c>
      <c r="AG228">
        <v>15</v>
      </c>
      <c r="AH228">
        <v>2</v>
      </c>
      <c r="AI228">
        <v>31237027</v>
      </c>
      <c r="AJ228">
        <v>240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ROW(Source!A107)</f>
        <v>107</v>
      </c>
      <c r="B229">
        <v>31237036</v>
      </c>
      <c r="C229">
        <v>31237030</v>
      </c>
      <c r="D229">
        <v>9418246</v>
      </c>
      <c r="E229">
        <v>1</v>
      </c>
      <c r="F229">
        <v>1</v>
      </c>
      <c r="G229">
        <v>1</v>
      </c>
      <c r="H229">
        <v>1</v>
      </c>
      <c r="I229" t="s">
        <v>374</v>
      </c>
      <c r="J229" t="s">
        <v>3</v>
      </c>
      <c r="K229" t="s">
        <v>375</v>
      </c>
      <c r="L229">
        <v>1369</v>
      </c>
      <c r="N229">
        <v>1013</v>
      </c>
      <c r="O229" t="s">
        <v>339</v>
      </c>
      <c r="P229" t="s">
        <v>339</v>
      </c>
      <c r="Q229">
        <v>1</v>
      </c>
      <c r="X229">
        <v>5.99</v>
      </c>
      <c r="Y229">
        <v>0</v>
      </c>
      <c r="Z229">
        <v>0</v>
      </c>
      <c r="AA229">
        <v>0</v>
      </c>
      <c r="AB229">
        <v>8.4600000000000009</v>
      </c>
      <c r="AC229">
        <v>0</v>
      </c>
      <c r="AD229">
        <v>1</v>
      </c>
      <c r="AE229">
        <v>1</v>
      </c>
      <c r="AF229" t="s">
        <v>3</v>
      </c>
      <c r="AG229">
        <v>5.99</v>
      </c>
      <c r="AH229">
        <v>2</v>
      </c>
      <c r="AI229">
        <v>31237031</v>
      </c>
      <c r="AJ229">
        <v>241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ROW(Source!A107)</f>
        <v>107</v>
      </c>
      <c r="B230">
        <v>31237037</v>
      </c>
      <c r="C230">
        <v>31237030</v>
      </c>
      <c r="D230">
        <v>121548</v>
      </c>
      <c r="E230">
        <v>1</v>
      </c>
      <c r="F230">
        <v>1</v>
      </c>
      <c r="G230">
        <v>1</v>
      </c>
      <c r="H230">
        <v>1</v>
      </c>
      <c r="I230" t="s">
        <v>26</v>
      </c>
      <c r="J230" t="s">
        <v>3</v>
      </c>
      <c r="K230" t="s">
        <v>331</v>
      </c>
      <c r="L230">
        <v>608254</v>
      </c>
      <c r="N230">
        <v>1013</v>
      </c>
      <c r="O230" t="s">
        <v>332</v>
      </c>
      <c r="P230" t="s">
        <v>332</v>
      </c>
      <c r="Q230">
        <v>1</v>
      </c>
      <c r="X230">
        <v>2.74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1</v>
      </c>
      <c r="AE230">
        <v>2</v>
      </c>
      <c r="AF230" t="s">
        <v>3</v>
      </c>
      <c r="AG230">
        <v>2.74</v>
      </c>
      <c r="AH230">
        <v>2</v>
      </c>
      <c r="AI230">
        <v>31237032</v>
      </c>
      <c r="AJ230">
        <v>242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ROW(Source!A107)</f>
        <v>107</v>
      </c>
      <c r="B231">
        <v>31237038</v>
      </c>
      <c r="C231">
        <v>31237030</v>
      </c>
      <c r="D231">
        <v>24262988</v>
      </c>
      <c r="E231">
        <v>1</v>
      </c>
      <c r="F231">
        <v>1</v>
      </c>
      <c r="G231">
        <v>1</v>
      </c>
      <c r="H231">
        <v>2</v>
      </c>
      <c r="I231" t="s">
        <v>354</v>
      </c>
      <c r="J231" t="s">
        <v>355</v>
      </c>
      <c r="K231" t="s">
        <v>356</v>
      </c>
      <c r="L231">
        <v>1368</v>
      </c>
      <c r="N231">
        <v>1011</v>
      </c>
      <c r="O231" t="s">
        <v>336</v>
      </c>
      <c r="P231" t="s">
        <v>336</v>
      </c>
      <c r="Q231">
        <v>1</v>
      </c>
      <c r="X231">
        <v>2.74</v>
      </c>
      <c r="Y231">
        <v>0</v>
      </c>
      <c r="Z231">
        <v>110</v>
      </c>
      <c r="AA231">
        <v>11.6</v>
      </c>
      <c r="AB231">
        <v>0</v>
      </c>
      <c r="AC231">
        <v>0</v>
      </c>
      <c r="AD231">
        <v>1</v>
      </c>
      <c r="AE231">
        <v>0</v>
      </c>
      <c r="AF231" t="s">
        <v>3</v>
      </c>
      <c r="AG231">
        <v>2.74</v>
      </c>
      <c r="AH231">
        <v>2</v>
      </c>
      <c r="AI231">
        <v>31237033</v>
      </c>
      <c r="AJ231">
        <v>243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ROW(Source!A107)</f>
        <v>107</v>
      </c>
      <c r="B232">
        <v>31237039</v>
      </c>
      <c r="C232">
        <v>31237030</v>
      </c>
      <c r="D232">
        <v>24262983</v>
      </c>
      <c r="E232">
        <v>1</v>
      </c>
      <c r="F232">
        <v>1</v>
      </c>
      <c r="G232">
        <v>1</v>
      </c>
      <c r="H232">
        <v>3</v>
      </c>
      <c r="I232" t="s">
        <v>357</v>
      </c>
      <c r="J232" t="s">
        <v>358</v>
      </c>
      <c r="K232" t="s">
        <v>359</v>
      </c>
      <c r="L232">
        <v>1339</v>
      </c>
      <c r="N232">
        <v>1007</v>
      </c>
      <c r="O232" t="s">
        <v>68</v>
      </c>
      <c r="P232" t="s">
        <v>68</v>
      </c>
      <c r="Q232">
        <v>1</v>
      </c>
      <c r="X232">
        <v>10</v>
      </c>
      <c r="Y232">
        <v>2.44</v>
      </c>
      <c r="Z232">
        <v>0</v>
      </c>
      <c r="AA232">
        <v>0</v>
      </c>
      <c r="AB232">
        <v>0</v>
      </c>
      <c r="AC232">
        <v>0</v>
      </c>
      <c r="AD232">
        <v>1</v>
      </c>
      <c r="AE232">
        <v>0</v>
      </c>
      <c r="AF232" t="s">
        <v>3</v>
      </c>
      <c r="AG232">
        <v>10</v>
      </c>
      <c r="AH232">
        <v>2</v>
      </c>
      <c r="AI232">
        <v>31237034</v>
      </c>
      <c r="AJ232">
        <v>244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ROW(Source!A107)</f>
        <v>107</v>
      </c>
      <c r="B233">
        <v>31237040</v>
      </c>
      <c r="C233">
        <v>31237030</v>
      </c>
      <c r="D233">
        <v>24262986</v>
      </c>
      <c r="E233">
        <v>1</v>
      </c>
      <c r="F233">
        <v>1</v>
      </c>
      <c r="G233">
        <v>1</v>
      </c>
      <c r="H233">
        <v>3</v>
      </c>
      <c r="I233" t="s">
        <v>401</v>
      </c>
      <c r="J233" t="s">
        <v>402</v>
      </c>
      <c r="K233" t="s">
        <v>403</v>
      </c>
      <c r="L233">
        <v>1346</v>
      </c>
      <c r="N233">
        <v>1009</v>
      </c>
      <c r="O233" t="s">
        <v>404</v>
      </c>
      <c r="P233" t="s">
        <v>404</v>
      </c>
      <c r="Q233">
        <v>1</v>
      </c>
      <c r="X233">
        <v>2</v>
      </c>
      <c r="Y233">
        <v>146.25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0</v>
      </c>
      <c r="AF233" t="s">
        <v>3</v>
      </c>
      <c r="AG233">
        <v>2</v>
      </c>
      <c r="AH233">
        <v>2</v>
      </c>
      <c r="AI233">
        <v>31237035</v>
      </c>
      <c r="AJ233">
        <v>245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ROW(Source!A108)</f>
        <v>108</v>
      </c>
      <c r="B234">
        <v>31237036</v>
      </c>
      <c r="C234">
        <v>31237030</v>
      </c>
      <c r="D234">
        <v>9418246</v>
      </c>
      <c r="E234">
        <v>1</v>
      </c>
      <c r="F234">
        <v>1</v>
      </c>
      <c r="G234">
        <v>1</v>
      </c>
      <c r="H234">
        <v>1</v>
      </c>
      <c r="I234" t="s">
        <v>374</v>
      </c>
      <c r="J234" t="s">
        <v>3</v>
      </c>
      <c r="K234" t="s">
        <v>375</v>
      </c>
      <c r="L234">
        <v>1369</v>
      </c>
      <c r="N234">
        <v>1013</v>
      </c>
      <c r="O234" t="s">
        <v>339</v>
      </c>
      <c r="P234" t="s">
        <v>339</v>
      </c>
      <c r="Q234">
        <v>1</v>
      </c>
      <c r="X234">
        <v>5.99</v>
      </c>
      <c r="Y234">
        <v>0</v>
      </c>
      <c r="Z234">
        <v>0</v>
      </c>
      <c r="AA234">
        <v>0</v>
      </c>
      <c r="AB234">
        <v>8.4600000000000009</v>
      </c>
      <c r="AC234">
        <v>0</v>
      </c>
      <c r="AD234">
        <v>1</v>
      </c>
      <c r="AE234">
        <v>1</v>
      </c>
      <c r="AF234" t="s">
        <v>3</v>
      </c>
      <c r="AG234">
        <v>5.99</v>
      </c>
      <c r="AH234">
        <v>2</v>
      </c>
      <c r="AI234">
        <v>31237031</v>
      </c>
      <c r="AJ234">
        <v>246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ROW(Source!A108)</f>
        <v>108</v>
      </c>
      <c r="B235">
        <v>31237037</v>
      </c>
      <c r="C235">
        <v>31237030</v>
      </c>
      <c r="D235">
        <v>121548</v>
      </c>
      <c r="E235">
        <v>1</v>
      </c>
      <c r="F235">
        <v>1</v>
      </c>
      <c r="G235">
        <v>1</v>
      </c>
      <c r="H235">
        <v>1</v>
      </c>
      <c r="I235" t="s">
        <v>26</v>
      </c>
      <c r="J235" t="s">
        <v>3</v>
      </c>
      <c r="K235" t="s">
        <v>331</v>
      </c>
      <c r="L235">
        <v>608254</v>
      </c>
      <c r="N235">
        <v>1013</v>
      </c>
      <c r="O235" t="s">
        <v>332</v>
      </c>
      <c r="P235" t="s">
        <v>332</v>
      </c>
      <c r="Q235">
        <v>1</v>
      </c>
      <c r="X235">
        <v>2.74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2</v>
      </c>
      <c r="AF235" t="s">
        <v>3</v>
      </c>
      <c r="AG235">
        <v>2.74</v>
      </c>
      <c r="AH235">
        <v>2</v>
      </c>
      <c r="AI235">
        <v>31237032</v>
      </c>
      <c r="AJ235">
        <v>247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ROW(Source!A108)</f>
        <v>108</v>
      </c>
      <c r="B236">
        <v>31237038</v>
      </c>
      <c r="C236">
        <v>31237030</v>
      </c>
      <c r="D236">
        <v>24262988</v>
      </c>
      <c r="E236">
        <v>1</v>
      </c>
      <c r="F236">
        <v>1</v>
      </c>
      <c r="G236">
        <v>1</v>
      </c>
      <c r="H236">
        <v>2</v>
      </c>
      <c r="I236" t="s">
        <v>354</v>
      </c>
      <c r="J236" t="s">
        <v>355</v>
      </c>
      <c r="K236" t="s">
        <v>356</v>
      </c>
      <c r="L236">
        <v>1368</v>
      </c>
      <c r="N236">
        <v>1011</v>
      </c>
      <c r="O236" t="s">
        <v>336</v>
      </c>
      <c r="P236" t="s">
        <v>336</v>
      </c>
      <c r="Q236">
        <v>1</v>
      </c>
      <c r="X236">
        <v>2.74</v>
      </c>
      <c r="Y236">
        <v>0</v>
      </c>
      <c r="Z236">
        <v>110</v>
      </c>
      <c r="AA236">
        <v>11.6</v>
      </c>
      <c r="AB236">
        <v>0</v>
      </c>
      <c r="AC236">
        <v>0</v>
      </c>
      <c r="AD236">
        <v>1</v>
      </c>
      <c r="AE236">
        <v>0</v>
      </c>
      <c r="AF236" t="s">
        <v>3</v>
      </c>
      <c r="AG236">
        <v>2.74</v>
      </c>
      <c r="AH236">
        <v>2</v>
      </c>
      <c r="AI236">
        <v>31237033</v>
      </c>
      <c r="AJ236">
        <v>248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ROW(Source!A108)</f>
        <v>108</v>
      </c>
      <c r="B237">
        <v>31237039</v>
      </c>
      <c r="C237">
        <v>31237030</v>
      </c>
      <c r="D237">
        <v>24262983</v>
      </c>
      <c r="E237">
        <v>1</v>
      </c>
      <c r="F237">
        <v>1</v>
      </c>
      <c r="G237">
        <v>1</v>
      </c>
      <c r="H237">
        <v>3</v>
      </c>
      <c r="I237" t="s">
        <v>357</v>
      </c>
      <c r="J237" t="s">
        <v>358</v>
      </c>
      <c r="K237" t="s">
        <v>359</v>
      </c>
      <c r="L237">
        <v>1339</v>
      </c>
      <c r="N237">
        <v>1007</v>
      </c>
      <c r="O237" t="s">
        <v>68</v>
      </c>
      <c r="P237" t="s">
        <v>68</v>
      </c>
      <c r="Q237">
        <v>1</v>
      </c>
      <c r="X237">
        <v>10</v>
      </c>
      <c r="Y237">
        <v>2.44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0</v>
      </c>
      <c r="AF237" t="s">
        <v>3</v>
      </c>
      <c r="AG237">
        <v>10</v>
      </c>
      <c r="AH237">
        <v>2</v>
      </c>
      <c r="AI237">
        <v>31237034</v>
      </c>
      <c r="AJ237">
        <v>249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ROW(Source!A108)</f>
        <v>108</v>
      </c>
      <c r="B238">
        <v>31237040</v>
      </c>
      <c r="C238">
        <v>31237030</v>
      </c>
      <c r="D238">
        <v>24262986</v>
      </c>
      <c r="E238">
        <v>1</v>
      </c>
      <c r="F238">
        <v>1</v>
      </c>
      <c r="G238">
        <v>1</v>
      </c>
      <c r="H238">
        <v>3</v>
      </c>
      <c r="I238" t="s">
        <v>401</v>
      </c>
      <c r="J238" t="s">
        <v>402</v>
      </c>
      <c r="K238" t="s">
        <v>403</v>
      </c>
      <c r="L238">
        <v>1346</v>
      </c>
      <c r="N238">
        <v>1009</v>
      </c>
      <c r="O238" t="s">
        <v>404</v>
      </c>
      <c r="P238" t="s">
        <v>404</v>
      </c>
      <c r="Q238">
        <v>1</v>
      </c>
      <c r="X238">
        <v>2</v>
      </c>
      <c r="Y238">
        <v>146.25</v>
      </c>
      <c r="Z238">
        <v>0</v>
      </c>
      <c r="AA238">
        <v>0</v>
      </c>
      <c r="AB238">
        <v>0</v>
      </c>
      <c r="AC238">
        <v>0</v>
      </c>
      <c r="AD238">
        <v>1</v>
      </c>
      <c r="AE238">
        <v>0</v>
      </c>
      <c r="AF238" t="s">
        <v>3</v>
      </c>
      <c r="AG238">
        <v>2</v>
      </c>
      <c r="AH238">
        <v>2</v>
      </c>
      <c r="AI238">
        <v>31237035</v>
      </c>
      <c r="AJ238">
        <v>250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10 гр. по ФЕР</vt:lpstr>
      <vt:lpstr>Source</vt:lpstr>
      <vt:lpstr>SourceObSm</vt:lpstr>
      <vt:lpstr>SmtRes</vt:lpstr>
      <vt:lpstr>EtalonRes</vt:lpstr>
      <vt:lpstr>'Смета 10 гр. по ФЕР'!Заголовки_для_печати</vt:lpstr>
      <vt:lpstr>'Смета 10 гр. по ФЕР'!Область_печати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Nikiforov Aleksandr</dc:creator>
  <cp:lastModifiedBy>Ashchepkova Tatyana</cp:lastModifiedBy>
  <dcterms:created xsi:type="dcterms:W3CDTF">2017-10-06T05:41:27Z</dcterms:created>
  <dcterms:modified xsi:type="dcterms:W3CDTF">2017-10-17T07:52:49Z</dcterms:modified>
</cp:coreProperties>
</file>